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Année 2023-2024\Classe 2nd\Séance 25 - Calculs topo\"/>
    </mc:Choice>
  </mc:AlternateContent>
  <xr:revisionPtr revIDLastSave="0" documentId="13_ncr:1_{28C475DB-147F-4C2A-AEA2-CA113E76A2D5}" xr6:coauthVersionLast="47" xr6:coauthVersionMax="47" xr10:uidLastSave="{00000000-0000-0000-0000-000000000000}"/>
  <bookViews>
    <workbookView xWindow="-108" yWindow="-108" windowWidth="23256" windowHeight="12456" xr2:uid="{154E5BD3-A89B-4094-8764-2D1CDB62DD51}"/>
  </bookViews>
  <sheets>
    <sheet name="Coordonnées" sheetId="1" r:id="rId1"/>
    <sheet name="V0 1002" sheetId="2" r:id="rId2"/>
    <sheet name="Carnet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1" l="1"/>
  <c r="B51" i="1"/>
  <c r="B61" i="1"/>
  <c r="C61" i="1"/>
  <c r="G21" i="2"/>
  <c r="C43" i="3"/>
  <c r="C41" i="3"/>
  <c r="C38" i="3"/>
  <c r="C36" i="3"/>
  <c r="C33" i="3"/>
  <c r="C31" i="3"/>
  <c r="C28" i="3"/>
  <c r="F25" i="3"/>
  <c r="E25" i="3"/>
  <c r="F23" i="3"/>
  <c r="E23" i="3"/>
  <c r="F21" i="3"/>
  <c r="E21" i="3"/>
  <c r="F19" i="3"/>
  <c r="E19" i="3"/>
  <c r="F17" i="3"/>
  <c r="E17" i="3"/>
  <c r="F15" i="3"/>
  <c r="E15" i="3"/>
  <c r="F13" i="3"/>
  <c r="E13" i="3"/>
  <c r="F11" i="3"/>
  <c r="E11" i="3"/>
  <c r="F9" i="3"/>
  <c r="E9" i="3"/>
  <c r="F7" i="3"/>
  <c r="E7" i="3"/>
  <c r="F5" i="3"/>
  <c r="E5" i="3"/>
  <c r="F3" i="3"/>
  <c r="E3" i="3"/>
  <c r="N28" i="1"/>
  <c r="Q25" i="1"/>
  <c r="P25" i="1"/>
  <c r="P3" i="1"/>
  <c r="Q3" i="1"/>
  <c r="P5" i="1"/>
  <c r="Q5" i="1"/>
  <c r="G36" i="1" s="1"/>
  <c r="P7" i="1"/>
  <c r="Q7" i="1"/>
  <c r="G37" i="1" s="1"/>
  <c r="P9" i="1"/>
  <c r="Q9" i="1"/>
  <c r="G38" i="1" s="1"/>
  <c r="P11" i="1"/>
  <c r="Q11" i="1"/>
  <c r="G39" i="1" s="1"/>
  <c r="P13" i="1"/>
  <c r="Q13" i="1"/>
  <c r="G40" i="1" s="1"/>
  <c r="P15" i="1"/>
  <c r="Q15" i="1"/>
  <c r="P17" i="1"/>
  <c r="Q17" i="1"/>
  <c r="P19" i="1"/>
  <c r="Q19" i="1"/>
  <c r="P21" i="1"/>
  <c r="Q21" i="1"/>
  <c r="C49" i="1" s="1"/>
  <c r="P23" i="1"/>
  <c r="Q23" i="1"/>
  <c r="E42" i="1"/>
  <c r="D42" i="1"/>
  <c r="E41" i="1"/>
  <c r="D41" i="1"/>
  <c r="H41" i="1" s="1"/>
  <c r="J41" i="1" s="1"/>
  <c r="E40" i="1"/>
  <c r="D40" i="1"/>
  <c r="H40" i="1" s="1"/>
  <c r="J40" i="1" s="1"/>
  <c r="E39" i="1"/>
  <c r="D39" i="1"/>
  <c r="F39" i="1" s="1"/>
  <c r="E38" i="1"/>
  <c r="D38" i="1"/>
  <c r="E37" i="1"/>
  <c r="D37" i="1"/>
  <c r="H37" i="1" s="1"/>
  <c r="J37" i="1" s="1"/>
  <c r="D36" i="1"/>
  <c r="E36" i="1"/>
  <c r="E35" i="1"/>
  <c r="D35" i="1"/>
  <c r="G42" i="1"/>
  <c r="C48" i="1"/>
  <c r="C50" i="1"/>
  <c r="G41" i="1"/>
  <c r="F40" i="1" l="1"/>
  <c r="F42" i="1"/>
  <c r="F36" i="1"/>
  <c r="F38" i="1"/>
  <c r="F41" i="1"/>
  <c r="F37" i="1"/>
  <c r="H39" i="1"/>
  <c r="J39" i="1" s="1"/>
  <c r="H38" i="1"/>
  <c r="J38" i="1" s="1"/>
  <c r="H42" i="1"/>
  <c r="J42" i="1" s="1"/>
  <c r="H36" i="1"/>
  <c r="J36" i="1" s="1"/>
  <c r="C63" i="1"/>
  <c r="B63" i="1"/>
  <c r="C57" i="1"/>
  <c r="E56" i="1" s="1"/>
  <c r="B57" i="1"/>
  <c r="H35" i="1"/>
  <c r="J35" i="1" s="1"/>
  <c r="F35" i="1"/>
  <c r="F43" i="1" s="1"/>
  <c r="C59" i="1" l="1"/>
  <c r="E58" i="1" s="1"/>
  <c r="E60" i="1"/>
  <c r="D62" i="1"/>
  <c r="E62" i="1"/>
  <c r="D56" i="1"/>
  <c r="B59" i="1"/>
  <c r="K38" i="1"/>
  <c r="L38" i="1" s="1"/>
  <c r="K35" i="1"/>
  <c r="L35" i="1" s="1"/>
  <c r="B50" i="1"/>
  <c r="D50" i="1" s="1"/>
  <c r="D51" i="1"/>
  <c r="B48" i="1"/>
  <c r="D48" i="1" s="1"/>
  <c r="B49" i="1"/>
  <c r="D49" i="1" s="1"/>
  <c r="K41" i="1"/>
  <c r="L41" i="1" s="1"/>
  <c r="K42" i="1"/>
  <c r="L42" i="1" s="1"/>
  <c r="K39" i="1"/>
  <c r="L39" i="1" s="1"/>
  <c r="K40" i="1"/>
  <c r="L40" i="1" s="1"/>
  <c r="K37" i="1"/>
  <c r="L37" i="1" s="1"/>
  <c r="F56" i="1" l="1"/>
  <c r="G56" i="1"/>
  <c r="F48" i="1"/>
  <c r="H48" i="1" s="1"/>
  <c r="E48" i="1"/>
  <c r="G48" i="1" s="1"/>
  <c r="F62" i="1"/>
  <c r="G62" i="1"/>
  <c r="H55" i="1" s="1"/>
  <c r="D58" i="1"/>
  <c r="F51" i="1"/>
  <c r="H51" i="1" s="1"/>
  <c r="E51" i="1"/>
  <c r="G51" i="1" s="1"/>
  <c r="J61" i="1" s="1"/>
  <c r="E50" i="1"/>
  <c r="G50" i="1" s="1"/>
  <c r="F50" i="1"/>
  <c r="H50" i="1" s="1"/>
  <c r="F49" i="1"/>
  <c r="H49" i="1" s="1"/>
  <c r="E49" i="1"/>
  <c r="G49" i="1" s="1"/>
  <c r="K36" i="1"/>
  <c r="L36" i="1" s="1"/>
  <c r="M35" i="1" s="1"/>
  <c r="D60" i="1"/>
  <c r="J59" i="1" l="1"/>
  <c r="J55" i="1"/>
  <c r="J57" i="1"/>
  <c r="O35" i="1"/>
  <c r="O41" i="1"/>
  <c r="O42" i="1"/>
  <c r="O39" i="1"/>
  <c r="O38" i="1"/>
  <c r="O40" i="1"/>
  <c r="O37" i="1"/>
  <c r="O36" i="1"/>
  <c r="G60" i="1"/>
  <c r="H61" i="1" s="1"/>
  <c r="F60" i="1"/>
  <c r="G58" i="1"/>
  <c r="H57" i="1" s="1"/>
  <c r="F58" i="1"/>
  <c r="H59" i="1" l="1"/>
  <c r="H65" i="1" s="1"/>
</calcChain>
</file>

<file path=xl/sharedStrings.xml><?xml version="1.0" encoding="utf-8"?>
<sst xmlns="http://schemas.openxmlformats.org/spreadsheetml/2006/main" count="195" uniqueCount="59">
  <si>
    <t>Bassin 1</t>
  </si>
  <si>
    <t>Bassin 2</t>
  </si>
  <si>
    <t>Bassin 3</t>
  </si>
  <si>
    <t>Bassin 4</t>
  </si>
  <si>
    <t>Hz</t>
  </si>
  <si>
    <t>Dh</t>
  </si>
  <si>
    <t>Visée</t>
  </si>
  <si>
    <t>Cg / Cd</t>
  </si>
  <si>
    <r>
      <t xml:space="preserve">Cg   </t>
    </r>
    <r>
      <rPr>
        <sz val="11"/>
        <color theme="0"/>
        <rFont val="Calibri"/>
        <family val="2"/>
        <scheme val="minor"/>
      </rPr>
      <t>.</t>
    </r>
  </si>
  <si>
    <r>
      <rPr>
        <sz val="11"/>
        <color theme="0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  Cd</t>
    </r>
  </si>
  <si>
    <t>Hz moy</t>
  </si>
  <si>
    <t>Dh moy</t>
  </si>
  <si>
    <t>Carnet de mesures depuis la station 515</t>
  </si>
  <si>
    <r>
      <rPr>
        <b/>
        <sz val="14"/>
        <color theme="1"/>
        <rFont val="Symbol"/>
        <family val="1"/>
        <charset val="2"/>
      </rPr>
      <t>D</t>
    </r>
    <r>
      <rPr>
        <b/>
        <sz val="14"/>
        <color theme="1"/>
        <rFont val="Calibri"/>
        <family val="2"/>
        <scheme val="minor"/>
      </rPr>
      <t xml:space="preserve"> E</t>
    </r>
    <r>
      <rPr>
        <b/>
        <sz val="10"/>
        <color theme="1"/>
        <rFont val="Calibri"/>
        <family val="2"/>
        <scheme val="minor"/>
      </rPr>
      <t xml:space="preserve"> (m)</t>
    </r>
  </si>
  <si>
    <r>
      <rPr>
        <b/>
        <sz val="14"/>
        <color theme="1"/>
        <rFont val="Symbol"/>
        <family val="1"/>
        <charset val="2"/>
      </rPr>
      <t>D</t>
    </r>
    <r>
      <rPr>
        <b/>
        <sz val="14"/>
        <color theme="1"/>
        <rFont val="Calibri"/>
        <family val="2"/>
        <scheme val="minor"/>
      </rPr>
      <t xml:space="preserve"> N</t>
    </r>
    <r>
      <rPr>
        <b/>
        <sz val="10"/>
        <color theme="1"/>
        <rFont val="Calibri"/>
        <family val="2"/>
        <scheme val="minor"/>
      </rPr>
      <t xml:space="preserve"> (m)</t>
    </r>
  </si>
  <si>
    <r>
      <t xml:space="preserve">Dist </t>
    </r>
    <r>
      <rPr>
        <b/>
        <i/>
        <sz val="10"/>
        <color theme="1"/>
        <rFont val="Calibri"/>
        <family val="2"/>
        <scheme val="minor"/>
      </rPr>
      <t>(m)</t>
    </r>
  </si>
  <si>
    <r>
      <t xml:space="preserve">Gis. Brut </t>
    </r>
    <r>
      <rPr>
        <b/>
        <i/>
        <sz val="10"/>
        <color theme="1"/>
        <rFont val="Calibri"/>
        <family val="2"/>
        <scheme val="minor"/>
      </rPr>
      <t>(gon)</t>
    </r>
  </si>
  <si>
    <r>
      <t xml:space="preserve">Cadran </t>
    </r>
    <r>
      <rPr>
        <b/>
        <i/>
        <sz val="10"/>
        <color theme="1"/>
        <rFont val="Calibri"/>
        <family val="2"/>
        <scheme val="minor"/>
      </rPr>
      <t>(gon)</t>
    </r>
  </si>
  <si>
    <r>
      <t xml:space="preserve">Gis
</t>
    </r>
    <r>
      <rPr>
        <b/>
        <i/>
        <sz val="10"/>
        <color theme="1"/>
        <rFont val="Calibri"/>
        <family val="2"/>
        <scheme val="minor"/>
      </rPr>
      <t>(gon)</t>
    </r>
  </si>
  <si>
    <r>
      <t xml:space="preserve">Hz
</t>
    </r>
    <r>
      <rPr>
        <b/>
        <i/>
        <sz val="10"/>
        <color theme="1"/>
        <rFont val="Calibri"/>
        <family val="2"/>
        <scheme val="minor"/>
      </rPr>
      <t>(gon)</t>
    </r>
  </si>
  <si>
    <r>
      <t>G</t>
    </r>
    <r>
      <rPr>
        <b/>
        <sz val="8"/>
        <color theme="1"/>
        <rFont val="Calibri"/>
        <family val="2"/>
        <scheme val="minor"/>
      </rPr>
      <t>0</t>
    </r>
    <r>
      <rPr>
        <b/>
        <i/>
        <sz val="10"/>
        <color theme="1"/>
        <rFont val="Calibri"/>
        <family val="2"/>
        <scheme val="minor"/>
      </rPr>
      <t xml:space="preserve">
(gon)</t>
    </r>
  </si>
  <si>
    <r>
      <t>G</t>
    </r>
    <r>
      <rPr>
        <b/>
        <sz val="8"/>
        <color theme="1"/>
        <rFont val="Calibri"/>
        <family val="2"/>
        <scheme val="minor"/>
      </rPr>
      <t>0</t>
    </r>
    <r>
      <rPr>
        <b/>
        <sz val="14"/>
        <color theme="1"/>
        <rFont val="Calibri"/>
        <family val="2"/>
        <scheme val="minor"/>
      </rPr>
      <t xml:space="preserve"> moy</t>
    </r>
    <r>
      <rPr>
        <b/>
        <i/>
        <sz val="10"/>
        <color theme="1"/>
        <rFont val="Calibri"/>
        <family val="2"/>
        <scheme val="minor"/>
      </rPr>
      <t xml:space="preserve">
(gon)</t>
    </r>
  </si>
  <si>
    <r>
      <rPr>
        <b/>
        <sz val="18"/>
        <color theme="1"/>
        <rFont val="Symbol"/>
        <family val="1"/>
        <charset val="2"/>
      </rPr>
      <t>e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i/>
        <sz val="10"/>
        <color theme="1"/>
        <rFont val="Calibri"/>
        <family val="2"/>
        <scheme val="minor"/>
      </rPr>
      <t>(mgon)</t>
    </r>
  </si>
  <si>
    <r>
      <rPr>
        <sz val="14"/>
        <color theme="1"/>
        <rFont val="Symbol"/>
        <family val="1"/>
        <charset val="2"/>
      </rPr>
      <t>S</t>
    </r>
    <r>
      <rPr>
        <sz val="14"/>
        <color theme="1"/>
        <rFont val="Calibri"/>
        <family val="2"/>
        <scheme val="minor"/>
      </rPr>
      <t xml:space="preserve"> = </t>
    </r>
  </si>
  <si>
    <r>
      <rPr>
        <b/>
        <sz val="14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(m)</t>
    </r>
  </si>
  <si>
    <r>
      <rPr>
        <b/>
        <sz val="14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 xml:space="preserve"> (m)</t>
    </r>
  </si>
  <si>
    <t>St. 515 :</t>
  </si>
  <si>
    <r>
      <t xml:space="preserve">Dist </t>
    </r>
    <r>
      <rPr>
        <b/>
        <i/>
        <sz val="10"/>
        <color theme="1"/>
        <rFont val="Calibri"/>
        <family val="2"/>
        <scheme val="minor"/>
      </rPr>
      <t>(m)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mesurée</t>
    </r>
  </si>
  <si>
    <t xml:space="preserve">G0 = </t>
  </si>
  <si>
    <r>
      <t xml:space="preserve">Dh </t>
    </r>
    <r>
      <rPr>
        <b/>
        <i/>
        <sz val="10"/>
        <color theme="1"/>
        <rFont val="Calibri"/>
        <family val="2"/>
        <scheme val="minor"/>
      </rPr>
      <t>(m)</t>
    </r>
  </si>
  <si>
    <t>POLYGONE</t>
  </si>
  <si>
    <r>
      <rPr>
        <b/>
        <sz val="26"/>
        <color theme="1"/>
        <rFont val="Symbol"/>
        <family val="1"/>
        <charset val="2"/>
      </rPr>
      <t>a</t>
    </r>
    <r>
      <rPr>
        <b/>
        <sz val="14"/>
        <color theme="1"/>
        <rFont val="Calibri"/>
        <family val="1"/>
        <charset val="2"/>
        <scheme val="minor"/>
      </rPr>
      <t xml:space="preserve"> somment</t>
    </r>
  </si>
  <si>
    <r>
      <rPr>
        <b/>
        <sz val="18"/>
        <color theme="1"/>
        <rFont val="Symbol"/>
        <family val="1"/>
        <charset val="2"/>
      </rPr>
      <t>e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i/>
        <sz val="10"/>
        <color theme="1"/>
        <rFont val="Calibri"/>
        <family val="2"/>
        <scheme val="minor"/>
      </rPr>
      <t>(mm)</t>
    </r>
  </si>
  <si>
    <t>Exercice n°1</t>
  </si>
  <si>
    <t>Exercice n°2</t>
  </si>
  <si>
    <t>Exercice n°3</t>
  </si>
  <si>
    <t>Exercice n°4</t>
  </si>
  <si>
    <t>CROQUIS</t>
  </si>
  <si>
    <t>St. 1002 :</t>
  </si>
  <si>
    <t>C</t>
  </si>
  <si>
    <t>A</t>
  </si>
  <si>
    <t>Carnet de mesures depuis la station A</t>
  </si>
  <si>
    <t>B</t>
  </si>
  <si>
    <t>Carnet de mesures depuis la station B</t>
  </si>
  <si>
    <t>Carnet de mesures depuis la station C</t>
  </si>
  <si>
    <t>Carnet de mesures depuis la station 1002</t>
  </si>
  <si>
    <r>
      <rPr>
        <b/>
        <sz val="14"/>
        <color theme="1"/>
        <rFont val="Symbol"/>
        <family val="1"/>
        <charset val="2"/>
      </rPr>
      <t xml:space="preserve">e
</t>
    </r>
    <r>
      <rPr>
        <b/>
        <i/>
        <sz val="8"/>
        <color theme="1"/>
        <rFont val="Calibri"/>
        <family val="2"/>
        <scheme val="minor"/>
      </rPr>
      <t>(mgon)</t>
    </r>
  </si>
  <si>
    <t>Station</t>
  </si>
  <si>
    <t xml:space="preserve">ecart = </t>
  </si>
  <si>
    <t>Gis. Comp.</t>
  </si>
  <si>
    <t>Gis. Brut</t>
  </si>
  <si>
    <t>Dist.</t>
  </si>
  <si>
    <r>
      <t>E</t>
    </r>
    <r>
      <rPr>
        <b/>
        <sz val="10"/>
        <color theme="1"/>
        <rFont val="Calibri"/>
        <family val="2"/>
        <scheme val="minor"/>
      </rPr>
      <t xml:space="preserve"> (m)</t>
    </r>
    <r>
      <rPr>
        <b/>
        <sz val="14"/>
        <color theme="1"/>
        <rFont val="Calibri"/>
        <family val="2"/>
        <scheme val="minor"/>
      </rPr>
      <t xml:space="preserve"> Brut</t>
    </r>
  </si>
  <si>
    <r>
      <t>N</t>
    </r>
    <r>
      <rPr>
        <b/>
        <sz val="10"/>
        <color theme="1"/>
        <rFont val="Calibri"/>
        <family val="2"/>
        <scheme val="minor"/>
      </rPr>
      <t xml:space="preserve"> (m)</t>
    </r>
    <r>
      <rPr>
        <b/>
        <sz val="14"/>
        <color theme="1"/>
        <rFont val="Calibri"/>
        <family val="2"/>
        <scheme val="minor"/>
      </rPr>
      <t xml:space="preserve"> Brut</t>
    </r>
  </si>
  <si>
    <t xml:space="preserve">compensation =  </t>
  </si>
  <si>
    <t xml:space="preserve"> - ecart</t>
  </si>
  <si>
    <r>
      <t xml:space="preserve">Comp. </t>
    </r>
    <r>
      <rPr>
        <b/>
        <sz val="10"/>
        <color theme="1"/>
        <rFont val="Calibri"/>
        <family val="2"/>
        <scheme val="minor"/>
      </rPr>
      <t>(mgon)</t>
    </r>
  </si>
  <si>
    <t>(mesuré/calculé - théorique), porte le nom de fermeture angulaire</t>
  </si>
  <si>
    <t>Porte le nom de fermeture planimétrique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</si>
</sst>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0_-;\-* #,##0.000_-;_-* &quot;-&quot;??_-;_-@_-"/>
    <numFmt numFmtId="165" formatCode="0.0000"/>
    <numFmt numFmtId="166" formatCode="_-* #,##0.0000_-;\-* #,##0.0000_-;_-* &quot;-&quot;??_-;_-@_-"/>
    <numFmt numFmtId="167" formatCode="0.000"/>
    <numFmt numFmtId="168" formatCode="_-* #,##0_-;\-* #,##0_-;_-* &quot;-&quot;??_-;_-@_-"/>
    <numFmt numFmtId="169" formatCode="0.00000"/>
    <numFmt numFmtId="170" formatCode="0.0"/>
    <numFmt numFmtId="171" formatCode="_-* #,##0.00000_-;\-* #,##0.00000_-;_-* &quot;-&quot;??_-;_-@_-"/>
    <numFmt numFmtId="172" formatCode="_-* #,##0.0000\ _€_-;\-* #,##0.0000\ _€_-;_-* &quot;-&quot;????\ _€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1"/>
      <charset val="2"/>
      <scheme val="minor"/>
    </font>
    <font>
      <b/>
      <sz val="14"/>
      <color theme="1"/>
      <name val="Symbol"/>
      <family val="1"/>
      <charset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theme="1"/>
      <name val="Symbol"/>
      <family val="1"/>
      <charset val="2"/>
    </font>
    <font>
      <sz val="14"/>
      <color theme="1"/>
      <name val="Calibri"/>
      <family val="1"/>
      <charset val="2"/>
      <scheme val="minor"/>
    </font>
    <font>
      <sz val="14"/>
      <color theme="1"/>
      <name val="Symbol"/>
      <family val="1"/>
      <charset val="2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Symbol"/>
      <family val="1"/>
      <charset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1"/>
      <charset val="2"/>
      <scheme val="minor"/>
    </font>
    <font>
      <b/>
      <i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5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6" fontId="0" fillId="0" borderId="8" xfId="1" applyNumberFormat="1" applyFont="1" applyFill="1" applyBorder="1" applyAlignment="1">
      <alignment horizontal="center" vertical="center"/>
    </xf>
    <xf numFmtId="164" fontId="0" fillId="0" borderId="8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164" fontId="16" fillId="0" borderId="1" xfId="1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164" fontId="16" fillId="0" borderId="8" xfId="1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4" fontId="16" fillId="0" borderId="16" xfId="1" applyNumberFormat="1" applyFont="1" applyFill="1" applyBorder="1" applyAlignment="1">
      <alignment horizontal="center" vertical="center"/>
    </xf>
    <xf numFmtId="164" fontId="16" fillId="0" borderId="17" xfId="1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0" borderId="19" xfId="0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2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165" fontId="16" fillId="4" borderId="1" xfId="0" applyNumberFormat="1" applyFont="1" applyFill="1" applyBorder="1" applyAlignment="1">
      <alignment horizontal="center" vertical="center"/>
    </xf>
    <xf numFmtId="165" fontId="16" fillId="3" borderId="8" xfId="0" applyNumberFormat="1" applyFont="1" applyFill="1" applyBorder="1" applyAlignment="1">
      <alignment horizontal="center" vertical="center"/>
    </xf>
    <xf numFmtId="43" fontId="16" fillId="0" borderId="1" xfId="1" applyFont="1" applyBorder="1" applyAlignment="1">
      <alignment horizontal="center" vertical="center"/>
    </xf>
    <xf numFmtId="43" fontId="16" fillId="0" borderId="8" xfId="1" applyFont="1" applyBorder="1" applyAlignment="1">
      <alignment horizontal="center" vertical="center"/>
    </xf>
    <xf numFmtId="164" fontId="16" fillId="0" borderId="1" xfId="1" applyNumberFormat="1" applyFont="1" applyBorder="1" applyAlignment="1">
      <alignment horizontal="center" vertical="center"/>
    </xf>
    <xf numFmtId="164" fontId="16" fillId="0" borderId="8" xfId="1" applyNumberFormat="1" applyFont="1" applyBorder="1" applyAlignment="1">
      <alignment horizontal="center" vertical="center"/>
    </xf>
    <xf numFmtId="168" fontId="6" fillId="0" borderId="12" xfId="0" applyNumberFormat="1" applyFont="1" applyBorder="1" applyAlignment="1">
      <alignment horizontal="center" vertical="center"/>
    </xf>
    <xf numFmtId="165" fontId="16" fillId="0" borderId="8" xfId="0" applyNumberFormat="1" applyFont="1" applyBorder="1" applyAlignment="1">
      <alignment horizontal="center" vertical="center"/>
    </xf>
    <xf numFmtId="165" fontId="16" fillId="4" borderId="8" xfId="0" applyNumberFormat="1" applyFont="1" applyFill="1" applyBorder="1" applyAlignment="1">
      <alignment horizontal="center" vertical="center"/>
    </xf>
    <xf numFmtId="170" fontId="16" fillId="0" borderId="6" xfId="0" applyNumberFormat="1" applyFont="1" applyBorder="1" applyAlignment="1">
      <alignment horizontal="center" vertical="center"/>
    </xf>
    <xf numFmtId="170" fontId="16" fillId="0" borderId="9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165" fontId="19" fillId="0" borderId="8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164" fontId="6" fillId="0" borderId="9" xfId="1" applyNumberFormat="1" applyFont="1" applyBorder="1" applyAlignment="1">
      <alignment horizontal="center" vertical="center"/>
    </xf>
    <xf numFmtId="167" fontId="6" fillId="0" borderId="8" xfId="0" applyNumberFormat="1" applyFont="1" applyBorder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169" fontId="6" fillId="0" borderId="12" xfId="0" applyNumberFormat="1" applyFont="1" applyBorder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171" fontId="0" fillId="0" borderId="10" xfId="0" applyNumberFormat="1" applyBorder="1" applyAlignment="1">
      <alignment horizontal="left" vertical="center"/>
    </xf>
    <xf numFmtId="0" fontId="8" fillId="0" borderId="24" xfId="0" applyFont="1" applyBorder="1" applyAlignment="1">
      <alignment horizontal="center" vertical="center" wrapText="1"/>
    </xf>
    <xf numFmtId="0" fontId="21" fillId="0" borderId="0" xfId="3" applyAlignment="1">
      <alignment horizontal="center" vertical="center"/>
    </xf>
    <xf numFmtId="164" fontId="16" fillId="5" borderId="1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6" fontId="0" fillId="0" borderId="3" xfId="1" applyNumberFormat="1" applyFont="1" applyFill="1" applyBorder="1" applyAlignment="1">
      <alignment horizontal="center" vertical="center"/>
    </xf>
    <xf numFmtId="164" fontId="0" fillId="0" borderId="3" xfId="1" applyNumberFormat="1" applyFont="1" applyFill="1" applyBorder="1" applyAlignment="1">
      <alignment horizontal="center" vertical="center"/>
    </xf>
    <xf numFmtId="172" fontId="0" fillId="0" borderId="0" xfId="0" applyNumberFormat="1"/>
    <xf numFmtId="0" fontId="22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16" fillId="0" borderId="18" xfId="1" applyNumberFormat="1" applyFont="1" applyBorder="1" applyAlignment="1">
      <alignment horizontal="center" vertical="center"/>
    </xf>
    <xf numFmtId="165" fontId="16" fillId="4" borderId="13" xfId="0" applyNumberFormat="1" applyFont="1" applyFill="1" applyBorder="1" applyAlignment="1">
      <alignment horizontal="center" vertical="center"/>
    </xf>
    <xf numFmtId="43" fontId="16" fillId="0" borderId="27" xfId="1" applyFont="1" applyBorder="1" applyAlignment="1">
      <alignment horizontal="center" vertical="center"/>
    </xf>
    <xf numFmtId="43" fontId="16" fillId="0" borderId="32" xfId="1" applyFont="1" applyBorder="1" applyAlignment="1">
      <alignment horizontal="center" vertical="center"/>
    </xf>
    <xf numFmtId="43" fontId="16" fillId="0" borderId="26" xfId="1" applyFont="1" applyBorder="1" applyAlignment="1">
      <alignment horizontal="center" vertical="center"/>
    </xf>
    <xf numFmtId="164" fontId="16" fillId="0" borderId="27" xfId="1" applyNumberFormat="1" applyFont="1" applyFill="1" applyBorder="1" applyAlignment="1">
      <alignment vertical="center"/>
    </xf>
    <xf numFmtId="164" fontId="16" fillId="0" borderId="32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0" fillId="0" borderId="13" xfId="0" applyBorder="1" applyAlignment="1">
      <alignment vertical="center"/>
    </xf>
    <xf numFmtId="0" fontId="16" fillId="0" borderId="34" xfId="0" applyFont="1" applyBorder="1" applyAlignment="1">
      <alignment horizontal="right" vertical="center"/>
    </xf>
    <xf numFmtId="0" fontId="16" fillId="0" borderId="14" xfId="0" applyFont="1" applyBorder="1" applyAlignment="1">
      <alignment vertical="center"/>
    </xf>
    <xf numFmtId="0" fontId="0" fillId="0" borderId="35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0" fillId="0" borderId="38" xfId="0" applyBorder="1" applyAlignment="1">
      <alignment vertical="center"/>
    </xf>
    <xf numFmtId="0" fontId="0" fillId="0" borderId="40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164" fontId="16" fillId="0" borderId="46" xfId="1" applyNumberFormat="1" applyFont="1" applyFill="1" applyBorder="1" applyAlignment="1">
      <alignment vertical="center"/>
    </xf>
    <xf numFmtId="164" fontId="16" fillId="0" borderId="47" xfId="1" applyNumberFormat="1" applyFont="1" applyFill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164" fontId="16" fillId="0" borderId="48" xfId="1" applyNumberFormat="1" applyFont="1" applyBorder="1" applyAlignment="1">
      <alignment vertical="center"/>
    </xf>
    <xf numFmtId="164" fontId="16" fillId="0" borderId="9" xfId="1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3" borderId="6" xfId="0" applyNumberFormat="1" applyFill="1" applyBorder="1" applyAlignment="1">
      <alignment horizontal="center" vertical="center"/>
    </xf>
    <xf numFmtId="165" fontId="0" fillId="3" borderId="9" xfId="0" applyNumberFormat="1" applyFill="1" applyBorder="1" applyAlignment="1">
      <alignment horizontal="center" vertical="center"/>
    </xf>
    <xf numFmtId="165" fontId="0" fillId="4" borderId="8" xfId="0" applyNumberFormat="1" applyFill="1" applyBorder="1" applyAlignment="1">
      <alignment horizontal="center" vertical="center"/>
    </xf>
    <xf numFmtId="44" fontId="15" fillId="0" borderId="5" xfId="2" applyFont="1" applyBorder="1" applyAlignment="1">
      <alignment horizontal="center" vertical="center"/>
    </xf>
    <xf numFmtId="164" fontId="18" fillId="0" borderId="1" xfId="1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64" fontId="18" fillId="0" borderId="8" xfId="1" applyNumberFormat="1" applyFont="1" applyBorder="1" applyAlignment="1">
      <alignment horizontal="center" vertical="center"/>
    </xf>
    <xf numFmtId="167" fontId="18" fillId="0" borderId="1" xfId="0" applyNumberFormat="1" applyFont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170" fontId="0" fillId="0" borderId="25" xfId="0" applyNumberForma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166" fontId="19" fillId="0" borderId="8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1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6" fillId="0" borderId="39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41" xfId="0" applyFont="1" applyBorder="1" applyAlignment="1">
      <alignment horizontal="right" vertical="center" wrapText="1"/>
    </xf>
    <xf numFmtId="0" fontId="16" fillId="0" borderId="42" xfId="0" applyFont="1" applyBorder="1" applyAlignment="1">
      <alignment horizontal="right" vertical="center" wrapText="1"/>
    </xf>
    <xf numFmtId="0" fontId="16" fillId="0" borderId="11" xfId="0" applyFont="1" applyBorder="1" applyAlignment="1">
      <alignment horizontal="right" vertical="center" wrapText="1"/>
    </xf>
    <xf numFmtId="0" fontId="16" fillId="0" borderId="43" xfId="0" applyFont="1" applyBorder="1" applyAlignment="1">
      <alignment horizontal="right" vertical="center" wrapText="1"/>
    </xf>
    <xf numFmtId="164" fontId="16" fillId="6" borderId="18" xfId="1" applyNumberFormat="1" applyFont="1" applyFill="1" applyBorder="1" applyAlignment="1">
      <alignment horizontal="center" vertical="center"/>
    </xf>
    <xf numFmtId="164" fontId="16" fillId="6" borderId="20" xfId="1" applyNumberFormat="1" applyFont="1" applyFill="1" applyBorder="1" applyAlignment="1">
      <alignment horizontal="center" vertical="center"/>
    </xf>
    <xf numFmtId="164" fontId="16" fillId="6" borderId="13" xfId="1" applyNumberFormat="1" applyFont="1" applyFill="1" applyBorder="1" applyAlignment="1">
      <alignment horizontal="center" vertical="center"/>
    </xf>
    <xf numFmtId="164" fontId="16" fillId="0" borderId="27" xfId="1" applyNumberFormat="1" applyFont="1" applyFill="1" applyBorder="1" applyAlignment="1">
      <alignment horizontal="center" vertical="center"/>
    </xf>
    <xf numFmtId="164" fontId="16" fillId="0" borderId="32" xfId="1" applyNumberFormat="1" applyFont="1" applyFill="1" applyBorder="1" applyAlignment="1">
      <alignment horizontal="center" vertical="center"/>
    </xf>
    <xf numFmtId="164" fontId="16" fillId="0" borderId="46" xfId="1" applyNumberFormat="1" applyFont="1" applyFill="1" applyBorder="1" applyAlignment="1">
      <alignment horizontal="center" vertical="center"/>
    </xf>
    <xf numFmtId="164" fontId="16" fillId="0" borderId="47" xfId="1" applyNumberFormat="1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164" fontId="19" fillId="0" borderId="27" xfId="0" applyNumberFormat="1" applyFont="1" applyBorder="1" applyAlignment="1">
      <alignment horizontal="center" vertical="center"/>
    </xf>
    <xf numFmtId="164" fontId="19" fillId="0" borderId="28" xfId="0" applyNumberFormat="1" applyFont="1" applyBorder="1" applyAlignment="1">
      <alignment horizontal="center" vertical="center"/>
    </xf>
    <xf numFmtId="164" fontId="19" fillId="0" borderId="29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4" borderId="3" xfId="0" applyNumberFormat="1" applyFill="1" applyBorder="1" applyAlignment="1">
      <alignment horizontal="center" vertical="center"/>
    </xf>
    <xf numFmtId="165" fontId="0" fillId="3" borderId="4" xfId="0" applyNumberFormat="1" applyFill="1" applyBorder="1" applyAlignment="1">
      <alignment horizontal="center" vertical="center"/>
    </xf>
    <xf numFmtId="170" fontId="0" fillId="0" borderId="49" xfId="0" applyNumberFormat="1" applyBorder="1" applyAlignment="1">
      <alignment horizontal="center" vertical="center"/>
    </xf>
    <xf numFmtId="170" fontId="0" fillId="0" borderId="50" xfId="0" applyNumberFormat="1" applyBorder="1" applyAlignment="1">
      <alignment horizontal="center" vertical="center"/>
    </xf>
  </cellXfs>
  <cellStyles count="4">
    <cellStyle name="Lien hypertexte" xfId="3" builtinId="8"/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Croquis des visées de la station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Coordonnées!$B$68:$B$81</c:f>
              <c:numCache>
                <c:formatCode>General</c:formatCode>
                <c:ptCount val="14"/>
                <c:pt idx="0">
                  <c:v>1898039.9893</c:v>
                </c:pt>
                <c:pt idx="1">
                  <c:v>1898039.9893</c:v>
                </c:pt>
                <c:pt idx="2">
                  <c:v>1898049.9893</c:v>
                </c:pt>
                <c:pt idx="3">
                  <c:v>1898049.9893</c:v>
                </c:pt>
                <c:pt idx="4">
                  <c:v>1898039.9893</c:v>
                </c:pt>
                <c:pt idx="5">
                  <c:v>1898006.669</c:v>
                </c:pt>
                <c:pt idx="6">
                  <c:v>1898002.023</c:v>
                </c:pt>
                <c:pt idx="7">
                  <c:v>1897993.6129999999</c:v>
                </c:pt>
                <c:pt idx="8">
                  <c:v>1897911.8529999999</c:v>
                </c:pt>
                <c:pt idx="9">
                  <c:v>1897982.128</c:v>
                </c:pt>
                <c:pt idx="10">
                  <c:v>1898024.69</c:v>
                </c:pt>
                <c:pt idx="11">
                  <c:v>1898021.385</c:v>
                </c:pt>
                <c:pt idx="12">
                  <c:v>1897978.138</c:v>
                </c:pt>
                <c:pt idx="13">
                  <c:v>1898028.2879999999</c:v>
                </c:pt>
              </c:numCache>
            </c:numRef>
          </c:xVal>
          <c:yVal>
            <c:numRef>
              <c:f>Coordonnées!$C$68:$C$81</c:f>
              <c:numCache>
                <c:formatCode>General</c:formatCode>
                <c:ptCount val="14"/>
                <c:pt idx="0">
                  <c:v>3123684.5630999999</c:v>
                </c:pt>
                <c:pt idx="1">
                  <c:v>3123684.5630999999</c:v>
                </c:pt>
                <c:pt idx="2">
                  <c:v>3123684.5630999999</c:v>
                </c:pt>
                <c:pt idx="3">
                  <c:v>3123674.5630999999</c:v>
                </c:pt>
                <c:pt idx="4">
                  <c:v>3123674.5630999999</c:v>
                </c:pt>
                <c:pt idx="5">
                  <c:v>3123653.8190000001</c:v>
                </c:pt>
                <c:pt idx="6">
                  <c:v>3123615.4369999999</c:v>
                </c:pt>
                <c:pt idx="7">
                  <c:v>3123594.2540000002</c:v>
                </c:pt>
                <c:pt idx="8">
                  <c:v>3123694.0279999999</c:v>
                </c:pt>
                <c:pt idx="9">
                  <c:v>3123668.236</c:v>
                </c:pt>
                <c:pt idx="10">
                  <c:v>3123669.449</c:v>
                </c:pt>
                <c:pt idx="11">
                  <c:v>3123619.5389999999</c:v>
                </c:pt>
                <c:pt idx="12">
                  <c:v>3123709.0989999999</c:v>
                </c:pt>
                <c:pt idx="13">
                  <c:v>3123681.1269999999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B1-4BA3-A9D2-ED3108CB9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334015"/>
        <c:axId val="687496431"/>
      </c:scatterChart>
      <c:valAx>
        <c:axId val="7773340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7496431"/>
        <c:crosses val="autoZero"/>
        <c:crossBetween val="midCat"/>
      </c:valAx>
      <c:valAx>
        <c:axId val="687496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73340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240194</xdr:colOff>
      <xdr:row>67</xdr:row>
      <xdr:rowOff>40584</xdr:rowOff>
    </xdr:from>
    <xdr:to>
      <xdr:col>6</xdr:col>
      <xdr:colOff>1134716</xdr:colOff>
      <xdr:row>81</xdr:row>
      <xdr:rowOff>16565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2405770-FEA8-407F-84B0-B44E5A2A2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1098332</xdr:colOff>
      <xdr:row>69</xdr:row>
      <xdr:rowOff>227671</xdr:rowOff>
    </xdr:from>
    <xdr:to>
      <xdr:col>6</xdr:col>
      <xdr:colOff>564997</xdr:colOff>
      <xdr:row>78</xdr:row>
      <xdr:rowOff>167268</xdr:rowOff>
    </xdr:to>
    <xdr:grpSp>
      <xdr:nvGrpSpPr>
        <xdr:cNvPr id="24" name="Groupe 23">
          <a:extLst>
            <a:ext uri="{FF2B5EF4-FFF2-40B4-BE49-F238E27FC236}">
              <a16:creationId xmlns:a16="http://schemas.microsoft.com/office/drawing/2014/main" id="{B1CB8288-0381-2793-79D3-E1B705554627}"/>
            </a:ext>
          </a:extLst>
        </xdr:cNvPr>
        <xdr:cNvGrpSpPr/>
      </xdr:nvGrpSpPr>
      <xdr:grpSpPr>
        <a:xfrm>
          <a:off x="5418872" y="22630471"/>
          <a:ext cx="3147125" cy="2134157"/>
          <a:chOff x="5418258" y="22206725"/>
          <a:chExt cx="3145879" cy="2147538"/>
        </a:xfrm>
      </xdr:grpSpPr>
      <xdr:cxnSp macro="">
        <xdr:nvCxnSpPr>
          <xdr:cNvPr id="4" name="Connecteur droit 3">
            <a:extLst>
              <a:ext uri="{FF2B5EF4-FFF2-40B4-BE49-F238E27FC236}">
                <a16:creationId xmlns:a16="http://schemas.microsoft.com/office/drawing/2014/main" id="{4D6C68DC-BB82-4887-9BB3-28BCCC6D71DD}"/>
              </a:ext>
            </a:extLst>
          </xdr:cNvPr>
          <xdr:cNvCxnSpPr/>
        </xdr:nvCxnSpPr>
        <xdr:spPr>
          <a:xfrm>
            <a:off x="6935129" y="22206725"/>
            <a:ext cx="643983" cy="10324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Connecteur droit 5">
            <a:extLst>
              <a:ext uri="{FF2B5EF4-FFF2-40B4-BE49-F238E27FC236}">
                <a16:creationId xmlns:a16="http://schemas.microsoft.com/office/drawing/2014/main" id="{C872C217-0594-4753-A337-61743891A3AB}"/>
              </a:ext>
            </a:extLst>
          </xdr:cNvPr>
          <xdr:cNvCxnSpPr/>
        </xdr:nvCxnSpPr>
        <xdr:spPr>
          <a:xfrm>
            <a:off x="5418258" y="22487777"/>
            <a:ext cx="2153420" cy="75508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Connecteur droit 7">
            <a:extLst>
              <a:ext uri="{FF2B5EF4-FFF2-40B4-BE49-F238E27FC236}">
                <a16:creationId xmlns:a16="http://schemas.microsoft.com/office/drawing/2014/main" id="{D8DC9791-F67F-4770-8262-14DA87A67CBE}"/>
              </a:ext>
            </a:extLst>
          </xdr:cNvPr>
          <xdr:cNvCxnSpPr/>
        </xdr:nvCxnSpPr>
        <xdr:spPr>
          <a:xfrm>
            <a:off x="7037349" y="22978946"/>
            <a:ext cx="541763" cy="26763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Connecteur droit 9">
            <a:extLst>
              <a:ext uri="{FF2B5EF4-FFF2-40B4-BE49-F238E27FC236}">
                <a16:creationId xmlns:a16="http://schemas.microsoft.com/office/drawing/2014/main" id="{A84D1CE2-4F37-4CD1-9C31-1342F0D541C9}"/>
              </a:ext>
            </a:extLst>
          </xdr:cNvPr>
          <xdr:cNvCxnSpPr/>
        </xdr:nvCxnSpPr>
        <xdr:spPr>
          <a:xfrm flipV="1">
            <a:off x="7288251" y="23250293"/>
            <a:ext cx="302012" cy="110397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Connecteur droit 11">
            <a:extLst>
              <a:ext uri="{FF2B5EF4-FFF2-40B4-BE49-F238E27FC236}">
                <a16:creationId xmlns:a16="http://schemas.microsoft.com/office/drawing/2014/main" id="{7B4AE9A2-AD91-4234-AA7B-4A5148F3FC09}"/>
              </a:ext>
            </a:extLst>
          </xdr:cNvPr>
          <xdr:cNvCxnSpPr/>
        </xdr:nvCxnSpPr>
        <xdr:spPr>
          <a:xfrm flipV="1">
            <a:off x="7463883" y="23246576"/>
            <a:ext cx="118946" cy="72854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Connecteur droit 13">
            <a:extLst>
              <a:ext uri="{FF2B5EF4-FFF2-40B4-BE49-F238E27FC236}">
                <a16:creationId xmlns:a16="http://schemas.microsoft.com/office/drawing/2014/main" id="{79F2CECF-7F50-4046-A3CE-5DF71BE13D70}"/>
              </a:ext>
            </a:extLst>
          </xdr:cNvPr>
          <xdr:cNvCxnSpPr/>
        </xdr:nvCxnSpPr>
        <xdr:spPr>
          <a:xfrm flipH="1" flipV="1">
            <a:off x="7579112" y="23254010"/>
            <a:ext cx="327103" cy="63561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Connecteur droit 15">
            <a:extLst>
              <a:ext uri="{FF2B5EF4-FFF2-40B4-BE49-F238E27FC236}">
                <a16:creationId xmlns:a16="http://schemas.microsoft.com/office/drawing/2014/main" id="{80E1F0BE-D029-4D6F-9387-5A6282E4E7AC}"/>
              </a:ext>
            </a:extLst>
          </xdr:cNvPr>
          <xdr:cNvCxnSpPr/>
        </xdr:nvCxnSpPr>
        <xdr:spPr>
          <a:xfrm flipH="1">
            <a:off x="7575395" y="22722468"/>
            <a:ext cx="498088" cy="5278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Connecteur droit 17">
            <a:extLst>
              <a:ext uri="{FF2B5EF4-FFF2-40B4-BE49-F238E27FC236}">
                <a16:creationId xmlns:a16="http://schemas.microsoft.com/office/drawing/2014/main" id="{D6DB3A56-AEA0-4A9C-9D10-ACA1548C3093}"/>
              </a:ext>
            </a:extLst>
          </xdr:cNvPr>
          <xdr:cNvCxnSpPr/>
        </xdr:nvCxnSpPr>
        <xdr:spPr>
          <a:xfrm flipH="1">
            <a:off x="7571678" y="22945493"/>
            <a:ext cx="420029" cy="3048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9F687FA7-63C6-4F44-9A43-2316634A92E9}"/>
              </a:ext>
            </a:extLst>
          </xdr:cNvPr>
          <xdr:cNvSpPr/>
        </xdr:nvSpPr>
        <xdr:spPr>
          <a:xfrm>
            <a:off x="8326244" y="22664853"/>
            <a:ext cx="237893" cy="198864"/>
          </a:xfrm>
          <a:prstGeom prst="rect">
            <a:avLst/>
          </a:prstGeom>
          <a:solidFill>
            <a:schemeClr val="accent5">
              <a:alpha val="50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DFCD7-1E0F-4615-9462-A47E3ED72FB2}">
  <dimension ref="A1:Q81"/>
  <sheetViews>
    <sheetView tabSelected="1" zoomScaleNormal="100" workbookViewId="0"/>
  </sheetViews>
  <sheetFormatPr baseColWidth="10" defaultColWidth="11.5546875" defaultRowHeight="19.2" customHeight="1"/>
  <cols>
    <col min="1" max="1" width="14.33203125" style="4" bestFit="1" customWidth="1"/>
    <col min="2" max="3" width="24.33203125" style="4" customWidth="1"/>
    <col min="4" max="6" width="17.88671875" style="4" customWidth="1"/>
    <col min="7" max="8" width="18.6640625" style="4" customWidth="1"/>
    <col min="9" max="11" width="11.5546875" style="4"/>
    <col min="12" max="12" width="12.6640625" style="4" bestFit="1" customWidth="1"/>
    <col min="13" max="13" width="5.5546875" style="4" bestFit="1" customWidth="1"/>
    <col min="14" max="14" width="10.109375" style="4" bestFit="1" customWidth="1"/>
    <col min="15" max="16384" width="11.5546875" style="4"/>
  </cols>
  <sheetData>
    <row r="1" spans="1:17" ht="19.2" customHeight="1" thickBot="1">
      <c r="L1" s="122" t="s">
        <v>12</v>
      </c>
      <c r="M1" s="122"/>
      <c r="N1" s="122"/>
      <c r="O1" s="122"/>
      <c r="P1" s="122"/>
      <c r="Q1" s="122"/>
    </row>
    <row r="2" spans="1:17" s="1" customFormat="1" ht="22.2" customHeight="1">
      <c r="A2" s="4"/>
      <c r="B2" s="70" t="s">
        <v>33</v>
      </c>
      <c r="C2" s="4"/>
      <c r="D2" s="4"/>
      <c r="L2" s="2" t="s">
        <v>6</v>
      </c>
      <c r="M2" s="9" t="s">
        <v>7</v>
      </c>
      <c r="N2" s="3" t="s">
        <v>4</v>
      </c>
      <c r="O2" s="3" t="s">
        <v>5</v>
      </c>
      <c r="P2" s="43" t="s">
        <v>10</v>
      </c>
      <c r="Q2" s="42" t="s">
        <v>11</v>
      </c>
    </row>
    <row r="3" spans="1:17" ht="19.2" customHeight="1">
      <c r="B3" s="70" t="s">
        <v>34</v>
      </c>
      <c r="L3" s="104">
        <v>501</v>
      </c>
      <c r="M3" s="6" t="s">
        <v>8</v>
      </c>
      <c r="N3" s="7">
        <v>348.41059999999999</v>
      </c>
      <c r="O3" s="8">
        <v>38.6667870574909</v>
      </c>
      <c r="P3" s="105">
        <f>IF(N4&lt;N3,(N4+N3+200)/2,(N4+N3-200)/2)</f>
        <v>348.41134999999997</v>
      </c>
      <c r="Q3" s="106">
        <f>(O3+O4)/2</f>
        <v>38.665339459811307</v>
      </c>
    </row>
    <row r="4" spans="1:17" ht="19.2" customHeight="1">
      <c r="B4" s="70" t="s">
        <v>35</v>
      </c>
      <c r="I4" s="5"/>
      <c r="J4" s="5"/>
      <c r="L4" s="104"/>
      <c r="M4" s="6" t="s">
        <v>9</v>
      </c>
      <c r="N4" s="7">
        <v>148.41210000000001</v>
      </c>
      <c r="O4" s="8">
        <v>38.66389186213172</v>
      </c>
      <c r="P4" s="105"/>
      <c r="Q4" s="106"/>
    </row>
    <row r="5" spans="1:17" ht="19.2" customHeight="1">
      <c r="B5" s="70" t="s">
        <v>36</v>
      </c>
      <c r="I5" s="5"/>
      <c r="J5" s="5"/>
      <c r="L5" s="104">
        <v>502</v>
      </c>
      <c r="M5" s="6" t="s">
        <v>8</v>
      </c>
      <c r="N5" s="7">
        <v>354.47869999999995</v>
      </c>
      <c r="O5" s="8">
        <v>60.979267624427727</v>
      </c>
      <c r="P5" s="105">
        <f>IF(N6&lt;N5,(N6+N5+200)/2,(N6+N5-200)/2)</f>
        <v>354.47944999999993</v>
      </c>
      <c r="Q5" s="106">
        <f>(O5+O6)/2</f>
        <v>60.981311449152727</v>
      </c>
    </row>
    <row r="6" spans="1:17" ht="19.2" customHeight="1">
      <c r="B6" s="70" t="s">
        <v>37</v>
      </c>
      <c r="I6" s="5"/>
      <c r="J6" s="5"/>
      <c r="L6" s="104"/>
      <c r="M6" s="6" t="s">
        <v>9</v>
      </c>
      <c r="N6" s="7">
        <v>154.48019999999997</v>
      </c>
      <c r="O6" s="8">
        <v>60.983355273877734</v>
      </c>
      <c r="P6" s="105"/>
      <c r="Q6" s="106"/>
    </row>
    <row r="7" spans="1:17" ht="19.2" customHeight="1">
      <c r="I7" s="5"/>
      <c r="J7" s="5"/>
      <c r="L7" s="104">
        <v>511</v>
      </c>
      <c r="M7" s="6" t="s">
        <v>8</v>
      </c>
      <c r="N7" s="7">
        <v>66.274799999999999</v>
      </c>
      <c r="O7" s="8">
        <v>102.99113361551561</v>
      </c>
      <c r="P7" s="105">
        <f>IF(N8&lt;N7,(N8+N7+200)/2,(N8+N7-200)/2)</f>
        <v>66.27555000000001</v>
      </c>
      <c r="Q7" s="106">
        <f>(O7+O8)/2</f>
        <v>102.99012581959489</v>
      </c>
    </row>
    <row r="8" spans="1:17" ht="19.2" customHeight="1">
      <c r="I8" s="5"/>
      <c r="J8" s="5"/>
      <c r="L8" s="104"/>
      <c r="M8" s="6" t="s">
        <v>9</v>
      </c>
      <c r="N8" s="7">
        <v>266.27629999999999</v>
      </c>
      <c r="O8" s="8">
        <v>102.98911802367418</v>
      </c>
      <c r="P8" s="105"/>
      <c r="Q8" s="106"/>
    </row>
    <row r="9" spans="1:17" ht="19.2" customHeight="1">
      <c r="I9" s="5"/>
      <c r="J9" s="5"/>
      <c r="L9" s="104">
        <v>513</v>
      </c>
      <c r="M9" s="6" t="s">
        <v>8</v>
      </c>
      <c r="N9" s="7">
        <v>74.556100000000043</v>
      </c>
      <c r="O9" s="8">
        <v>28.46684913702116</v>
      </c>
      <c r="P9" s="105">
        <f>IF(N10&lt;N9,(N10+N9+200)/2,(N10+N9-200)/2)</f>
        <v>74.556850000000054</v>
      </c>
      <c r="Q9" s="106">
        <f>(O9+O10)/2</f>
        <v>28.465285951105177</v>
      </c>
    </row>
    <row r="10" spans="1:17" ht="19.2" customHeight="1">
      <c r="I10" s="5"/>
      <c r="J10" s="5"/>
      <c r="L10" s="104"/>
      <c r="M10" s="6" t="s">
        <v>9</v>
      </c>
      <c r="N10" s="7">
        <v>274.55760000000004</v>
      </c>
      <c r="O10" s="8">
        <v>28.463722765189193</v>
      </c>
      <c r="P10" s="105"/>
      <c r="Q10" s="106"/>
    </row>
    <row r="11" spans="1:17" ht="19.2" customHeight="1">
      <c r="I11" s="5"/>
      <c r="J11" s="5"/>
      <c r="L11" s="104">
        <v>514</v>
      </c>
      <c r="M11" s="6" t="s">
        <v>8</v>
      </c>
      <c r="N11" s="7">
        <v>195.25770000000003</v>
      </c>
      <c r="O11" s="8">
        <v>23.858263002889515</v>
      </c>
      <c r="P11" s="105">
        <f>IF(N12&lt;N11,(N12+N11+200)/2,(N12+N11-200)/2)</f>
        <v>195.25845000000004</v>
      </c>
      <c r="Q11" s="106">
        <f>(O11+O12)/2</f>
        <v>23.857210230683549</v>
      </c>
    </row>
    <row r="12" spans="1:17" ht="19.2" customHeight="1">
      <c r="I12" s="5"/>
      <c r="J12" s="5"/>
      <c r="L12" s="104"/>
      <c r="M12" s="6" t="s">
        <v>9</v>
      </c>
      <c r="N12" s="7">
        <v>395.25920000000002</v>
      </c>
      <c r="O12" s="8">
        <v>23.856157458477586</v>
      </c>
      <c r="P12" s="105"/>
      <c r="Q12" s="106"/>
    </row>
    <row r="13" spans="1:17" ht="19.2" customHeight="1">
      <c r="I13" s="5"/>
      <c r="J13" s="5"/>
      <c r="L13" s="104">
        <v>516</v>
      </c>
      <c r="M13" s="6" t="s">
        <v>8</v>
      </c>
      <c r="N13" s="7">
        <v>314.92770000000002</v>
      </c>
      <c r="O13" s="8">
        <v>37.308107741102916</v>
      </c>
      <c r="P13" s="105">
        <f>IF(N14&lt;N13,(N14+N13+200)/2,(N14+N13-200)/2)</f>
        <v>314.92845</v>
      </c>
      <c r="Q13" s="106">
        <f>(O13+O14)/2</f>
        <v>37.3079002758708</v>
      </c>
    </row>
    <row r="14" spans="1:17" ht="19.2" customHeight="1">
      <c r="I14" s="5"/>
      <c r="J14" s="5"/>
      <c r="L14" s="104"/>
      <c r="M14" s="6" t="s">
        <v>9</v>
      </c>
      <c r="N14" s="7">
        <v>114.92920000000004</v>
      </c>
      <c r="O14" s="8">
        <v>37.307692810638684</v>
      </c>
      <c r="P14" s="105"/>
      <c r="Q14" s="106"/>
    </row>
    <row r="15" spans="1:17" ht="19.2" customHeight="1">
      <c r="I15" s="5"/>
      <c r="J15" s="5"/>
      <c r="L15" s="104">
        <v>550</v>
      </c>
      <c r="M15" s="6" t="s">
        <v>8</v>
      </c>
      <c r="N15" s="7">
        <v>110.40960000000004</v>
      </c>
      <c r="O15" s="8">
        <v>62.213471591831222</v>
      </c>
      <c r="P15" s="105">
        <f>IF(N16&lt;N15,(N16+N15+200)/2,(N16+N15-200)/2)</f>
        <v>110.41035000000005</v>
      </c>
      <c r="Q15" s="106">
        <f>(O15+O16)/2</f>
        <v>62.212199654081985</v>
      </c>
    </row>
    <row r="16" spans="1:17" ht="19.2" customHeight="1">
      <c r="L16" s="104"/>
      <c r="M16" s="6" t="s">
        <v>9</v>
      </c>
      <c r="N16" s="7">
        <v>310.41110000000003</v>
      </c>
      <c r="O16" s="8">
        <v>62.210927716332755</v>
      </c>
      <c r="P16" s="105"/>
      <c r="Q16" s="106"/>
    </row>
    <row r="17" spans="12:17" ht="19.2" customHeight="1">
      <c r="L17" s="104">
        <v>1000</v>
      </c>
      <c r="M17" s="6" t="s">
        <v>8</v>
      </c>
      <c r="N17" s="7">
        <v>183.37270000000001</v>
      </c>
      <c r="O17" s="8">
        <v>34.834228707376703</v>
      </c>
      <c r="P17" s="105">
        <f>IF(N18&lt;N17,(N18+N17+200)/2,(N18+N17-200)/2)</f>
        <v>183.37344999999999</v>
      </c>
      <c r="Q17" s="106">
        <f>(O17+O18)/2</f>
        <v>34.832397086774719</v>
      </c>
    </row>
    <row r="18" spans="12:17" ht="19.2" customHeight="1">
      <c r="L18" s="104"/>
      <c r="M18" s="6" t="s">
        <v>9</v>
      </c>
      <c r="N18" s="7">
        <v>383.37419999999997</v>
      </c>
      <c r="O18" s="8">
        <v>34.830565466172743</v>
      </c>
      <c r="P18" s="105"/>
      <c r="Q18" s="106"/>
    </row>
    <row r="19" spans="12:17" ht="19.2" customHeight="1">
      <c r="L19" s="104" t="s">
        <v>0</v>
      </c>
      <c r="M19" s="6" t="s">
        <v>8</v>
      </c>
      <c r="N19" s="7">
        <v>193.30050000000003</v>
      </c>
      <c r="O19" s="8">
        <v>45.341616841183225</v>
      </c>
      <c r="P19" s="105">
        <f>IF(N20&lt;N19,(N20+N19+200)/2,(N20+N19-200)/2)</f>
        <v>193.30125000000004</v>
      </c>
      <c r="Q19" s="106">
        <f>(O19+O20)/2</f>
        <v>45.339794045335495</v>
      </c>
    </row>
    <row r="20" spans="12:17" ht="19.2" customHeight="1">
      <c r="L20" s="104"/>
      <c r="M20" s="6" t="s">
        <v>9</v>
      </c>
      <c r="N20" s="7">
        <v>393.30200000000002</v>
      </c>
      <c r="O20" s="8">
        <v>45.337971249487772</v>
      </c>
      <c r="P20" s="105"/>
      <c r="Q20" s="106"/>
    </row>
    <row r="21" spans="12:17" ht="19.2" customHeight="1">
      <c r="L21" s="104" t="s">
        <v>1</v>
      </c>
      <c r="M21" s="6" t="s">
        <v>8</v>
      </c>
      <c r="N21" s="7">
        <v>201.4496</v>
      </c>
      <c r="O21" s="8">
        <v>53.121689503982864</v>
      </c>
      <c r="P21" s="105">
        <f>IF(N22&lt;N21,(N22+N21+200)/2,(N22+N21-200)/2)</f>
        <v>201.45035000000001</v>
      </c>
      <c r="Q21" s="106">
        <f>(O21+O22)/2</f>
        <v>53.122481868195536</v>
      </c>
    </row>
    <row r="22" spans="12:17" ht="19.2" customHeight="1">
      <c r="L22" s="104"/>
      <c r="M22" s="6" t="s">
        <v>9</v>
      </c>
      <c r="N22" s="7">
        <v>1.4510999999999967</v>
      </c>
      <c r="O22" s="8">
        <v>53.123274232408214</v>
      </c>
      <c r="P22" s="105"/>
      <c r="Q22" s="106"/>
    </row>
    <row r="23" spans="12:17" ht="19.2" customHeight="1">
      <c r="L23" s="104" t="s">
        <v>2</v>
      </c>
      <c r="M23" s="6" t="s">
        <v>8</v>
      </c>
      <c r="N23" s="7">
        <v>212.31120000000001</v>
      </c>
      <c r="O23" s="8">
        <v>48.034584470983908</v>
      </c>
      <c r="P23" s="105">
        <f>IF(N24&lt;N23,(N24+N23+200)/2,(N24+N23-200)/2)</f>
        <v>212.31195000000002</v>
      </c>
      <c r="Q23" s="106">
        <f>(O23+O24)/2</f>
        <v>48.034770510823414</v>
      </c>
    </row>
    <row r="24" spans="12:17" ht="19.2" customHeight="1">
      <c r="L24" s="104"/>
      <c r="M24" s="6" t="s">
        <v>9</v>
      </c>
      <c r="N24" s="7">
        <v>12.312700000000007</v>
      </c>
      <c r="O24" s="8">
        <v>48.034956550662919</v>
      </c>
      <c r="P24" s="105"/>
      <c r="Q24" s="106"/>
    </row>
    <row r="25" spans="12:17" ht="19.2" customHeight="1">
      <c r="L25" s="104" t="s">
        <v>3</v>
      </c>
      <c r="M25" s="6" t="s">
        <v>8</v>
      </c>
      <c r="N25" s="7">
        <v>205.29190000000003</v>
      </c>
      <c r="O25" s="8">
        <v>39.251422073842697</v>
      </c>
      <c r="P25" s="105">
        <f>IF(N26&lt;N25,(N26+N25+200)/2,(N26+N25-200)/2)</f>
        <v>205.29265000000004</v>
      </c>
      <c r="Q25" s="106">
        <f>(O25+O26)/2</f>
        <v>39.251388725336184</v>
      </c>
    </row>
    <row r="26" spans="12:17" ht="19.2" customHeight="1">
      <c r="L26" s="104"/>
      <c r="M26" s="6" t="s">
        <v>9</v>
      </c>
      <c r="N26" s="7">
        <v>5.2934000000000196</v>
      </c>
      <c r="O26" s="8">
        <v>39.251355376829665</v>
      </c>
      <c r="P26" s="105"/>
      <c r="Q26" s="106"/>
    </row>
    <row r="27" spans="12:17" ht="19.2" customHeight="1">
      <c r="L27" s="104" t="s">
        <v>40</v>
      </c>
      <c r="M27" s="6" t="s">
        <v>8</v>
      </c>
      <c r="N27" s="7">
        <v>66.812299999999993</v>
      </c>
      <c r="O27" s="8">
        <v>45.728000000000002</v>
      </c>
      <c r="P27" s="105"/>
      <c r="Q27" s="106"/>
    </row>
    <row r="28" spans="12:17" ht="19.2" customHeight="1" thickBot="1">
      <c r="L28" s="127"/>
      <c r="M28" s="10" t="s">
        <v>9</v>
      </c>
      <c r="N28" s="11">
        <f>N27+200.00035</f>
        <v>266.81264999999996</v>
      </c>
      <c r="O28" s="12">
        <v>45.73</v>
      </c>
      <c r="P28" s="108"/>
      <c r="Q28" s="107"/>
    </row>
    <row r="32" spans="12:17" ht="19.2" customHeight="1" thickBot="1"/>
    <row r="33" spans="1:15" ht="19.2" customHeight="1" thickBot="1">
      <c r="A33" s="31" t="s">
        <v>26</v>
      </c>
      <c r="B33" s="32">
        <v>1898006.669</v>
      </c>
      <c r="C33" s="33">
        <v>3123653.8190000001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5" ht="67.95" customHeight="1">
      <c r="A34" s="14" t="s">
        <v>6</v>
      </c>
      <c r="B34" s="22" t="s">
        <v>24</v>
      </c>
      <c r="C34" s="22" t="s">
        <v>25</v>
      </c>
      <c r="D34" s="27" t="s">
        <v>13</v>
      </c>
      <c r="E34" s="16" t="s">
        <v>14</v>
      </c>
      <c r="F34" s="17" t="s">
        <v>15</v>
      </c>
      <c r="G34" s="40" t="s">
        <v>27</v>
      </c>
      <c r="H34" s="17" t="s">
        <v>16</v>
      </c>
      <c r="I34" s="17" t="s">
        <v>17</v>
      </c>
      <c r="J34" s="17" t="s">
        <v>18</v>
      </c>
      <c r="K34" s="44" t="s">
        <v>19</v>
      </c>
      <c r="L34" s="17" t="s">
        <v>20</v>
      </c>
      <c r="M34" s="126" t="s">
        <v>21</v>
      </c>
      <c r="N34" s="126"/>
      <c r="O34" s="18" t="s">
        <v>22</v>
      </c>
    </row>
    <row r="35" spans="1:15" ht="29.4" customHeight="1">
      <c r="A35" s="23">
        <v>501</v>
      </c>
      <c r="B35" s="24">
        <v>1898002.023</v>
      </c>
      <c r="C35" s="24">
        <v>3123615.4369999999</v>
      </c>
      <c r="D35" s="49">
        <f>B35-$B$33</f>
        <v>-4.6459999999497086</v>
      </c>
      <c r="E35" s="49">
        <f>C35-$C$33</f>
        <v>-38.382000000216067</v>
      </c>
      <c r="F35" s="49">
        <f>SQRT(D35^2+E35^2)</f>
        <v>38.662168071851823</v>
      </c>
      <c r="G35" s="41">
        <v>38.665500000000002</v>
      </c>
      <c r="H35" s="26">
        <f>ATAN(D35/E35)*200/PI()</f>
        <v>7.6687388785264989</v>
      </c>
      <c r="I35" s="25">
        <v>200</v>
      </c>
      <c r="J35" s="47">
        <f>H35+I35</f>
        <v>207.66873887852651</v>
      </c>
      <c r="K35" s="45">
        <f>P3</f>
        <v>348.41134999999997</v>
      </c>
      <c r="L35" s="26">
        <f>J35-K35+400</f>
        <v>259.25738887852651</v>
      </c>
      <c r="M35" s="124">
        <f>(L35*F35+L36*F36+L37*F37+L38*F38+L39*F39+F40*L40+L41*F41+L42*F42)/F43</f>
        <v>259.25756617726404</v>
      </c>
      <c r="N35" s="124"/>
      <c r="O35" s="54">
        <f>(L35-$M$35)*1000</f>
        <v>-0.17729873752614367</v>
      </c>
    </row>
    <row r="36" spans="1:15" ht="29.4" customHeight="1">
      <c r="A36" s="23">
        <v>502</v>
      </c>
      <c r="B36" s="24">
        <v>1897993.6129999999</v>
      </c>
      <c r="C36" s="24">
        <v>3123594.2540000002</v>
      </c>
      <c r="D36" s="49">
        <f>B36-$B$33</f>
        <v>-13.05600000009872</v>
      </c>
      <c r="E36" s="49">
        <f>C36-$C$33</f>
        <v>-59.564999999944121</v>
      </c>
      <c r="F36" s="49">
        <f>SQRT(D36^2+E36^2)</f>
        <v>60.979081339389829</v>
      </c>
      <c r="G36" s="41">
        <f>Q5</f>
        <v>60.981311449152727</v>
      </c>
      <c r="H36" s="26">
        <f>ATAN(D36/E36)*200/PI()</f>
        <v>13.73677323073133</v>
      </c>
      <c r="I36" s="25">
        <v>200</v>
      </c>
      <c r="J36" s="47">
        <f>H36+I36</f>
        <v>213.73677323073133</v>
      </c>
      <c r="K36" s="45">
        <f>P5</f>
        <v>354.47944999999993</v>
      </c>
      <c r="L36" s="26">
        <f t="shared" ref="L36:L42" si="0">J36-K36+400</f>
        <v>259.2573232307314</v>
      </c>
      <c r="M36" s="124"/>
      <c r="N36" s="124"/>
      <c r="O36" s="54">
        <f t="shared" ref="O36:O42" si="1">(L36-$M$35)*1000</f>
        <v>-0.24294653263723376</v>
      </c>
    </row>
    <row r="37" spans="1:15" ht="29.4" customHeight="1">
      <c r="A37" s="23">
        <v>511</v>
      </c>
      <c r="B37" s="24">
        <v>1897911.8529999999</v>
      </c>
      <c r="C37" s="24">
        <v>3123694.0279999999</v>
      </c>
      <c r="D37" s="49">
        <f t="shared" ref="D37:D42" si="2">B37-$B$33</f>
        <v>-94.816000000108033</v>
      </c>
      <c r="E37" s="49">
        <f t="shared" ref="E37:E42" si="3">C37-$C$33</f>
        <v>40.208999999798834</v>
      </c>
      <c r="F37" s="49">
        <f t="shared" ref="F37:F42" si="4">SQRT(D37^2+E37^2)</f>
        <v>102.98950207183404</v>
      </c>
      <c r="G37" s="41">
        <f>Q7</f>
        <v>102.99012581959489</v>
      </c>
      <c r="H37" s="26">
        <f t="shared" ref="H37:H42" si="5">ATAN(D37/E37)*200/PI()</f>
        <v>-74.466068868690883</v>
      </c>
      <c r="I37" s="25">
        <v>400</v>
      </c>
      <c r="J37" s="47">
        <f t="shared" ref="J37:J42" si="6">H37+I37</f>
        <v>325.53393113130915</v>
      </c>
      <c r="K37" s="45">
        <f>P7</f>
        <v>66.27555000000001</v>
      </c>
      <c r="L37" s="26">
        <f>J37-K37</f>
        <v>259.25838113130914</v>
      </c>
      <c r="M37" s="124"/>
      <c r="N37" s="124"/>
      <c r="O37" s="54">
        <f t="shared" si="1"/>
        <v>0.81495404509723812</v>
      </c>
    </row>
    <row r="38" spans="1:15" ht="29.4" customHeight="1">
      <c r="A38" s="23">
        <v>513</v>
      </c>
      <c r="B38" s="24">
        <v>1897982.128</v>
      </c>
      <c r="C38" s="24">
        <v>3123668.236</v>
      </c>
      <c r="D38" s="49">
        <f t="shared" si="2"/>
        <v>-24.540999999968335</v>
      </c>
      <c r="E38" s="49">
        <f t="shared" si="3"/>
        <v>14.416999999899417</v>
      </c>
      <c r="F38" s="49">
        <f t="shared" si="4"/>
        <v>28.462441392044106</v>
      </c>
      <c r="G38" s="41">
        <f>Q9</f>
        <v>28.465285951105177</v>
      </c>
      <c r="H38" s="26">
        <f t="shared" si="5"/>
        <v>-66.185797622384428</v>
      </c>
      <c r="I38" s="25">
        <v>400</v>
      </c>
      <c r="J38" s="47">
        <f t="shared" si="6"/>
        <v>333.81420237761557</v>
      </c>
      <c r="K38" s="45">
        <f>P9</f>
        <v>74.556850000000054</v>
      </c>
      <c r="L38" s="26">
        <f>J38-K38</f>
        <v>259.25735237761552</v>
      </c>
      <c r="M38" s="124"/>
      <c r="N38" s="124"/>
      <c r="O38" s="54">
        <f t="shared" si="1"/>
        <v>-0.21379964852030753</v>
      </c>
    </row>
    <row r="39" spans="1:15" ht="29.4" customHeight="1">
      <c r="A39" s="23">
        <v>514</v>
      </c>
      <c r="B39" s="24">
        <v>1898024.69</v>
      </c>
      <c r="C39" s="24">
        <v>3123669.449</v>
      </c>
      <c r="D39" s="49">
        <f t="shared" si="2"/>
        <v>18.020999999949709</v>
      </c>
      <c r="E39" s="49">
        <f t="shared" si="3"/>
        <v>15.629999999888241</v>
      </c>
      <c r="F39" s="49">
        <f t="shared" si="4"/>
        <v>23.854838942962786</v>
      </c>
      <c r="G39" s="41">
        <f>Q11</f>
        <v>23.857210230683549</v>
      </c>
      <c r="H39" s="26">
        <f t="shared" si="5"/>
        <v>54.515776839055071</v>
      </c>
      <c r="I39" s="25">
        <v>0</v>
      </c>
      <c r="J39" s="47">
        <f t="shared" si="6"/>
        <v>54.515776839055071</v>
      </c>
      <c r="K39" s="45">
        <f>P11</f>
        <v>195.25845000000004</v>
      </c>
      <c r="L39" s="26">
        <f t="shared" si="0"/>
        <v>259.25732683905505</v>
      </c>
      <c r="M39" s="124"/>
      <c r="N39" s="124"/>
      <c r="O39" s="54">
        <f t="shared" si="1"/>
        <v>-0.23933820898491831</v>
      </c>
    </row>
    <row r="40" spans="1:15" ht="29.4" customHeight="1">
      <c r="A40" s="23">
        <v>516</v>
      </c>
      <c r="B40" s="24">
        <v>1898021.385</v>
      </c>
      <c r="C40" s="24">
        <v>3123619.5389999999</v>
      </c>
      <c r="D40" s="49">
        <f t="shared" si="2"/>
        <v>14.716000000014901</v>
      </c>
      <c r="E40" s="49">
        <f t="shared" si="3"/>
        <v>-34.28000000026077</v>
      </c>
      <c r="F40" s="49">
        <f t="shared" si="4"/>
        <v>37.305214863585988</v>
      </c>
      <c r="G40" s="41">
        <f>Q13</f>
        <v>37.3079002758708</v>
      </c>
      <c r="H40" s="26">
        <f t="shared" si="5"/>
        <v>-25.814752865830823</v>
      </c>
      <c r="I40" s="25">
        <v>200</v>
      </c>
      <c r="J40" s="47">
        <f t="shared" si="6"/>
        <v>174.18524713416917</v>
      </c>
      <c r="K40" s="45">
        <f>P13</f>
        <v>314.92845</v>
      </c>
      <c r="L40" s="26">
        <f t="shared" si="0"/>
        <v>259.25679713416918</v>
      </c>
      <c r="M40" s="124"/>
      <c r="N40" s="124"/>
      <c r="O40" s="54">
        <f t="shared" si="1"/>
        <v>-0.76904309486280908</v>
      </c>
    </row>
    <row r="41" spans="1:15" ht="29.4" customHeight="1">
      <c r="A41" s="23">
        <v>550</v>
      </c>
      <c r="B41" s="24">
        <v>1897978.138</v>
      </c>
      <c r="C41" s="24">
        <v>3123709.0989999999</v>
      </c>
      <c r="D41" s="49">
        <f t="shared" si="2"/>
        <v>-28.530999999959022</v>
      </c>
      <c r="E41" s="49">
        <f t="shared" si="3"/>
        <v>55.279999999795109</v>
      </c>
      <c r="F41" s="49">
        <f t="shared" si="4"/>
        <v>62.208491068141242</v>
      </c>
      <c r="G41" s="41">
        <f>Q15</f>
        <v>62.212199654081985</v>
      </c>
      <c r="H41" s="26">
        <f t="shared" si="5"/>
        <v>-30.332300648839187</v>
      </c>
      <c r="I41" s="25">
        <v>400</v>
      </c>
      <c r="J41" s="47">
        <f t="shared" si="6"/>
        <v>369.66769935116082</v>
      </c>
      <c r="K41" s="45">
        <f>P15</f>
        <v>110.41035000000005</v>
      </c>
      <c r="L41" s="26">
        <f>J41-K41</f>
        <v>259.25734935116077</v>
      </c>
      <c r="M41" s="124"/>
      <c r="N41" s="124"/>
      <c r="O41" s="54">
        <f t="shared" si="1"/>
        <v>-0.21682610326934082</v>
      </c>
    </row>
    <row r="42" spans="1:15" ht="29.4" customHeight="1" thickBot="1">
      <c r="A42" s="28">
        <v>1000</v>
      </c>
      <c r="B42" s="29">
        <v>1898028.2879999999</v>
      </c>
      <c r="C42" s="29">
        <v>3123681.1269999999</v>
      </c>
      <c r="D42" s="50">
        <f t="shared" si="2"/>
        <v>21.618999999947846</v>
      </c>
      <c r="E42" s="49">
        <f t="shared" si="3"/>
        <v>27.307999999728054</v>
      </c>
      <c r="F42" s="49">
        <f t="shared" si="4"/>
        <v>34.829700328640392</v>
      </c>
      <c r="G42" s="46">
        <f>Q17</f>
        <v>34.832397086774719</v>
      </c>
      <c r="H42" s="52">
        <f t="shared" si="5"/>
        <v>42.630778164181216</v>
      </c>
      <c r="I42" s="30">
        <v>0</v>
      </c>
      <c r="J42" s="48">
        <f t="shared" si="6"/>
        <v>42.630778164181216</v>
      </c>
      <c r="K42" s="53">
        <f>P17</f>
        <v>183.37344999999999</v>
      </c>
      <c r="L42" s="52">
        <f t="shared" si="0"/>
        <v>259.25732816418122</v>
      </c>
      <c r="M42" s="125"/>
      <c r="N42" s="125"/>
      <c r="O42" s="55">
        <f t="shared" si="1"/>
        <v>-0.23801308282145328</v>
      </c>
    </row>
    <row r="43" spans="1:15" ht="19.2" customHeight="1" thickBot="1">
      <c r="A43" s="13"/>
      <c r="B43" s="13"/>
      <c r="C43" s="13"/>
      <c r="D43" s="13"/>
      <c r="E43" s="21" t="s">
        <v>23</v>
      </c>
      <c r="F43" s="51">
        <f>SUM(F35:F42)</f>
        <v>389.29143807845026</v>
      </c>
      <c r="G43" s="13"/>
      <c r="H43" s="13"/>
      <c r="I43" s="13"/>
      <c r="J43" s="13"/>
      <c r="K43" s="13"/>
      <c r="L43" s="13"/>
      <c r="M43" s="13"/>
      <c r="N43" s="13"/>
    </row>
    <row r="45" spans="1:15" ht="19.2" customHeight="1" thickBot="1">
      <c r="E45" s="67"/>
    </row>
    <row r="46" spans="1:15" ht="19.2" customHeight="1" thickBot="1">
      <c r="A46" s="31" t="s">
        <v>26</v>
      </c>
      <c r="B46" s="32">
        <v>1898006.669</v>
      </c>
      <c r="C46" s="32">
        <v>3123653.8190000001</v>
      </c>
      <c r="D46" s="35" t="s">
        <v>28</v>
      </c>
      <c r="E46" s="68">
        <v>259.25734999999997</v>
      </c>
    </row>
    <row r="47" spans="1:15" ht="31.8">
      <c r="A47" s="36" t="s">
        <v>6</v>
      </c>
      <c r="B47" s="22" t="s">
        <v>19</v>
      </c>
      <c r="C47" s="22" t="s">
        <v>29</v>
      </c>
      <c r="D47" s="22" t="s">
        <v>18</v>
      </c>
      <c r="E47" s="15" t="s">
        <v>13</v>
      </c>
      <c r="F47" s="16" t="s">
        <v>14</v>
      </c>
      <c r="G47" s="17" t="s">
        <v>24</v>
      </c>
      <c r="H47" s="34" t="s">
        <v>25</v>
      </c>
    </row>
    <row r="48" spans="1:15" ht="52.2" customHeight="1">
      <c r="A48" s="23" t="s">
        <v>0</v>
      </c>
      <c r="B48" s="57">
        <f>P19</f>
        <v>193.30125000000004</v>
      </c>
      <c r="C48" s="57">
        <f>Q19</f>
        <v>45.339794045335495</v>
      </c>
      <c r="D48" s="56">
        <f>IF($E$46+B48&gt;=400,$E$46+B48-400,$E$46+B48)</f>
        <v>52.558600000000013</v>
      </c>
      <c r="E48" s="59">
        <f>SIN(D48*PI()/200)*C48</f>
        <v>33.322346760241679</v>
      </c>
      <c r="F48" s="59">
        <f>COS(D48*PI()/200)*C48</f>
        <v>30.746026254845528</v>
      </c>
      <c r="G48" s="60">
        <f>$B$46+E48</f>
        <v>1898039.9913467602</v>
      </c>
      <c r="H48" s="61">
        <f>$C$46+F48</f>
        <v>3123684.5650262549</v>
      </c>
    </row>
    <row r="49" spans="1:12" ht="52.2" customHeight="1">
      <c r="A49" s="23" t="s">
        <v>1</v>
      </c>
      <c r="B49" s="57">
        <f>P21</f>
        <v>201.45035000000001</v>
      </c>
      <c r="C49" s="57">
        <f>Q21</f>
        <v>53.122481868195536</v>
      </c>
      <c r="D49" s="19">
        <f t="shared" ref="D49:D51" si="7">IF($E$46+B49&gt;=400,$E$46+B49-400,$E$46+B49)</f>
        <v>60.707699999999988</v>
      </c>
      <c r="E49" s="59">
        <f t="shared" ref="E49:E51" si="8">SIN(D49*PI()/200)*C49</f>
        <v>43.321437198389994</v>
      </c>
      <c r="F49" s="59">
        <f t="shared" ref="F49:F51" si="9">COS(D49*PI()/200)*C49</f>
        <v>30.744937126341881</v>
      </c>
      <c r="G49" s="60">
        <f t="shared" ref="G49:G51" si="10">$B$46+E49</f>
        <v>1898049.9904371984</v>
      </c>
      <c r="H49" s="61">
        <f t="shared" ref="H49:H51" si="11">$C$46+F49</f>
        <v>3123684.5639371267</v>
      </c>
    </row>
    <row r="50" spans="1:12" ht="52.2" customHeight="1">
      <c r="A50" s="23" t="s">
        <v>2</v>
      </c>
      <c r="B50" s="57">
        <f>P23</f>
        <v>212.31195000000002</v>
      </c>
      <c r="C50" s="57">
        <f>Q23</f>
        <v>48.034770510823414</v>
      </c>
      <c r="D50" s="19">
        <f t="shared" si="7"/>
        <v>71.569299999999998</v>
      </c>
      <c r="E50" s="59">
        <f t="shared" si="8"/>
        <v>43.323798412595323</v>
      </c>
      <c r="F50" s="59">
        <f t="shared" si="9"/>
        <v>20.745786780266329</v>
      </c>
      <c r="G50" s="60">
        <f t="shared" si="10"/>
        <v>1898049.9927984127</v>
      </c>
      <c r="H50" s="61">
        <f t="shared" si="11"/>
        <v>3123674.5647867806</v>
      </c>
    </row>
    <row r="51" spans="1:12" ht="52.2" customHeight="1" thickBot="1">
      <c r="A51" s="28" t="s">
        <v>3</v>
      </c>
      <c r="B51" s="58">
        <f>P25</f>
        <v>205.29265000000004</v>
      </c>
      <c r="C51" s="58">
        <f>Q25</f>
        <v>39.251388725336184</v>
      </c>
      <c r="D51" s="20">
        <f t="shared" si="7"/>
        <v>64.550000000000011</v>
      </c>
      <c r="E51" s="64">
        <f t="shared" si="8"/>
        <v>33.321507525452837</v>
      </c>
      <c r="F51" s="64">
        <f t="shared" si="9"/>
        <v>20.744846422633223</v>
      </c>
      <c r="G51" s="62">
        <f t="shared" si="10"/>
        <v>1898039.9905075254</v>
      </c>
      <c r="H51" s="63">
        <f t="shared" si="11"/>
        <v>3123674.5638464228</v>
      </c>
    </row>
    <row r="53" spans="1:12" ht="19.2" customHeight="1" thickBot="1"/>
    <row r="54" spans="1:12" ht="48.6" customHeight="1">
      <c r="A54" s="37" t="s">
        <v>30</v>
      </c>
      <c r="B54" s="17" t="s">
        <v>24</v>
      </c>
      <c r="C54" s="17" t="s">
        <v>25</v>
      </c>
      <c r="D54" s="16" t="s">
        <v>13</v>
      </c>
      <c r="E54" s="16" t="s">
        <v>14</v>
      </c>
      <c r="F54" s="17" t="s">
        <v>15</v>
      </c>
      <c r="G54" s="17" t="s">
        <v>18</v>
      </c>
      <c r="H54" s="18" t="s">
        <v>31</v>
      </c>
      <c r="J54" s="69" t="s">
        <v>32</v>
      </c>
    </row>
    <row r="55" spans="1:12" ht="30" customHeight="1">
      <c r="A55" s="109" t="s">
        <v>0</v>
      </c>
      <c r="B55" s="110">
        <v>1898039.9893</v>
      </c>
      <c r="C55" s="110">
        <v>3123684.5630999999</v>
      </c>
      <c r="D55" s="119"/>
      <c r="E55" s="120"/>
      <c r="F55" s="120"/>
      <c r="G55" s="121"/>
      <c r="H55" s="115">
        <f>G62+200-G56</f>
        <v>100</v>
      </c>
      <c r="J55" s="123">
        <f>SQRT(((B55-G48)*1000)^2+((C55-H48)*1000)^2)</f>
        <v>2.8106378849106015</v>
      </c>
      <c r="K55" s="65"/>
      <c r="L55" s="65"/>
    </row>
    <row r="56" spans="1:12" ht="30" customHeight="1">
      <c r="A56" s="109"/>
      <c r="B56" s="110"/>
      <c r="C56" s="110"/>
      <c r="D56" s="114">
        <f>B57-B55</f>
        <v>10</v>
      </c>
      <c r="E56" s="114">
        <f>C57-C55</f>
        <v>0</v>
      </c>
      <c r="F56" s="114">
        <f>SQRT(D56^2+E56^2)</f>
        <v>10</v>
      </c>
      <c r="G56" s="114">
        <f>IF(100-ATAN2(D56,E56)*200/PI()&lt;0,100-ATAN2(D56,E56)*200/PI()+400,100-ATAN2(D56,E56)*200/PI())</f>
        <v>100</v>
      </c>
      <c r="H56" s="116"/>
      <c r="J56" s="123"/>
    </row>
    <row r="57" spans="1:12" ht="30" customHeight="1">
      <c r="A57" s="111" t="s">
        <v>1</v>
      </c>
      <c r="B57" s="110">
        <f>B55+10</f>
        <v>1898049.9893</v>
      </c>
      <c r="C57" s="110">
        <f>C55</f>
        <v>3123684.5630999999</v>
      </c>
      <c r="D57" s="114"/>
      <c r="E57" s="114"/>
      <c r="F57" s="114"/>
      <c r="G57" s="114"/>
      <c r="H57" s="115">
        <f>G56+200-G58</f>
        <v>100</v>
      </c>
      <c r="J57" s="123">
        <f>SQRT(((B57-G49)*1000)^2+((C57-H49)*1000)^2)</f>
        <v>1.4120911530260627</v>
      </c>
      <c r="K57" s="65"/>
      <c r="L57" s="65"/>
    </row>
    <row r="58" spans="1:12" ht="30" customHeight="1">
      <c r="A58" s="111"/>
      <c r="B58" s="110"/>
      <c r="C58" s="110"/>
      <c r="D58" s="114">
        <f t="shared" ref="D58" si="12">B59-B57</f>
        <v>0</v>
      </c>
      <c r="E58" s="114">
        <f t="shared" ref="E58" si="13">C59-C57</f>
        <v>-10</v>
      </c>
      <c r="F58" s="114">
        <f t="shared" ref="F58" si="14">SQRT(D58^2+E58^2)</f>
        <v>10</v>
      </c>
      <c r="G58" s="114">
        <f t="shared" ref="G58" si="15">IF(100-ATAN2(D58,E58)*200/PI()&lt;0,100-ATAN2(D58,E58)*200/PI()+400,100-ATAN2(D58,E58)*200/PI())</f>
        <v>200</v>
      </c>
      <c r="H58" s="116"/>
      <c r="J58" s="123"/>
    </row>
    <row r="59" spans="1:12" ht="30" customHeight="1">
      <c r="A59" s="111" t="s">
        <v>2</v>
      </c>
      <c r="B59" s="110">
        <f>B57</f>
        <v>1898049.9893</v>
      </c>
      <c r="C59" s="110">
        <f>C57-10</f>
        <v>3123674.5630999999</v>
      </c>
      <c r="D59" s="114"/>
      <c r="E59" s="114"/>
      <c r="F59" s="114"/>
      <c r="G59" s="114"/>
      <c r="H59" s="115">
        <f>G58+200-G60</f>
        <v>100</v>
      </c>
      <c r="J59" s="123">
        <f>SQRT(((B59-G50)*1000)^2+((C59-H50)*1000)^2)</f>
        <v>3.8838280569544228</v>
      </c>
      <c r="K59" s="65"/>
      <c r="L59" s="65"/>
    </row>
    <row r="60" spans="1:12" ht="30" customHeight="1">
      <c r="A60" s="111"/>
      <c r="B60" s="110"/>
      <c r="C60" s="110"/>
      <c r="D60" s="114">
        <f t="shared" ref="D60" si="16">B61-B59</f>
        <v>-10</v>
      </c>
      <c r="E60" s="114">
        <f t="shared" ref="E60" si="17">C61-C59</f>
        <v>0</v>
      </c>
      <c r="F60" s="114">
        <f t="shared" ref="F60" si="18">SQRT(D60^2+E60^2)</f>
        <v>10</v>
      </c>
      <c r="G60" s="114">
        <f t="shared" ref="G60" si="19">IF(100-ATAN2(D60,E60)*200/PI()&lt;0,100-ATAN2(D60,E60)*200/PI()+400,100-ATAN2(D60,E60)*200/PI())</f>
        <v>300</v>
      </c>
      <c r="H60" s="116"/>
      <c r="J60" s="123"/>
    </row>
    <row r="61" spans="1:12" ht="30" customHeight="1">
      <c r="A61" s="111" t="s">
        <v>3</v>
      </c>
      <c r="B61" s="110">
        <f>B55</f>
        <v>1898039.9893</v>
      </c>
      <c r="C61" s="110">
        <f>C55-10</f>
        <v>3123674.5630999999</v>
      </c>
      <c r="D61" s="114"/>
      <c r="E61" s="114"/>
      <c r="F61" s="114"/>
      <c r="G61" s="114"/>
      <c r="H61" s="115">
        <f>G60+200-G62-400</f>
        <v>100</v>
      </c>
      <c r="J61" s="157">
        <f>SQRT(((B61-G51)*1000)^2+((C61-H51)*1000)^2)</f>
        <v>1.4196001899058479</v>
      </c>
      <c r="K61" s="65"/>
      <c r="L61" s="65"/>
    </row>
    <row r="62" spans="1:12" ht="30" customHeight="1" thickBot="1">
      <c r="A62" s="111"/>
      <c r="B62" s="110"/>
      <c r="C62" s="110"/>
      <c r="D62" s="114">
        <f t="shared" ref="D62" si="20">B63-B61</f>
        <v>0</v>
      </c>
      <c r="E62" s="114">
        <f t="shared" ref="E62" si="21">C63-C61</f>
        <v>10</v>
      </c>
      <c r="F62" s="114">
        <f t="shared" ref="F62" si="22">SQRT(D62^2+E62^2)</f>
        <v>10</v>
      </c>
      <c r="G62" s="114">
        <f t="shared" ref="G62" si="23">IF(100-ATAN2(D62,E62)*200/PI()&lt;0,100-ATAN2(D62,E62)*200/PI()+400,100-ATAN2(D62,E62)*200/PI())</f>
        <v>0</v>
      </c>
      <c r="H62" s="116"/>
      <c r="J62" s="158"/>
    </row>
    <row r="63" spans="1:12" ht="30" customHeight="1">
      <c r="A63" s="111" t="s">
        <v>0</v>
      </c>
      <c r="B63" s="110">
        <f>B55</f>
        <v>1898039.9893</v>
      </c>
      <c r="C63" s="110">
        <f>C55</f>
        <v>3123684.5630999999</v>
      </c>
      <c r="D63" s="114"/>
      <c r="E63" s="114"/>
      <c r="F63" s="114"/>
      <c r="G63" s="114"/>
      <c r="H63" s="117"/>
    </row>
    <row r="64" spans="1:12" ht="30" customHeight="1" thickBot="1">
      <c r="A64" s="112"/>
      <c r="B64" s="113"/>
      <c r="C64" s="113"/>
      <c r="D64" s="38"/>
      <c r="E64" s="38"/>
      <c r="F64" s="38"/>
      <c r="G64" s="39"/>
      <c r="H64" s="118"/>
    </row>
    <row r="65" spans="2:8" ht="43.2" customHeight="1" thickBot="1">
      <c r="G65" s="21" t="s">
        <v>23</v>
      </c>
      <c r="H65" s="66">
        <f>SUM(H55:H62)</f>
        <v>400</v>
      </c>
    </row>
    <row r="68" spans="2:8" ht="19.2" customHeight="1">
      <c r="B68" s="4">
        <v>1898039.9893</v>
      </c>
      <c r="C68" s="4">
        <v>3123684.5630999999</v>
      </c>
    </row>
    <row r="69" spans="2:8" ht="19.2" customHeight="1">
      <c r="B69" s="4">
        <v>1898039.9893</v>
      </c>
      <c r="C69" s="4">
        <v>3123684.5630999999</v>
      </c>
    </row>
    <row r="70" spans="2:8" ht="19.2" customHeight="1">
      <c r="B70" s="4">
        <v>1898049.9893</v>
      </c>
      <c r="C70" s="4">
        <v>3123684.5630999999</v>
      </c>
    </row>
    <row r="71" spans="2:8" ht="19.2" customHeight="1">
      <c r="B71" s="4">
        <v>1898049.9893</v>
      </c>
      <c r="C71" s="4">
        <v>3123674.5630999999</v>
      </c>
    </row>
    <row r="72" spans="2:8" ht="19.2" customHeight="1">
      <c r="B72" s="4">
        <v>1898039.9893</v>
      </c>
      <c r="C72" s="4">
        <v>3123674.5630999999</v>
      </c>
    </row>
    <row r="73" spans="2:8" ht="19.2" customHeight="1">
      <c r="B73" s="4">
        <v>1898006.669</v>
      </c>
      <c r="C73" s="4">
        <v>3123653.8190000001</v>
      </c>
    </row>
    <row r="74" spans="2:8" ht="19.2" customHeight="1">
      <c r="B74" s="4">
        <v>1898002.023</v>
      </c>
      <c r="C74" s="4">
        <v>3123615.4369999999</v>
      </c>
    </row>
    <row r="75" spans="2:8" ht="19.2" customHeight="1">
      <c r="B75" s="4">
        <v>1897993.6129999999</v>
      </c>
      <c r="C75" s="4">
        <v>3123594.2540000002</v>
      </c>
    </row>
    <row r="76" spans="2:8" ht="19.2" customHeight="1">
      <c r="B76" s="4">
        <v>1897911.8529999999</v>
      </c>
      <c r="C76" s="4">
        <v>3123694.0279999999</v>
      </c>
    </row>
    <row r="77" spans="2:8" ht="19.2" customHeight="1">
      <c r="B77" s="4">
        <v>1897982.128</v>
      </c>
      <c r="C77" s="4">
        <v>3123668.236</v>
      </c>
    </row>
    <row r="78" spans="2:8" ht="19.2" customHeight="1">
      <c r="B78" s="4">
        <v>1898024.69</v>
      </c>
      <c r="C78" s="4">
        <v>3123669.449</v>
      </c>
    </row>
    <row r="79" spans="2:8" ht="19.2" customHeight="1">
      <c r="B79" s="4">
        <v>1898021.385</v>
      </c>
      <c r="C79" s="4">
        <v>3123619.5389999999</v>
      </c>
    </row>
    <row r="80" spans="2:8" ht="19.2" customHeight="1">
      <c r="B80" s="4">
        <v>1897978.138</v>
      </c>
      <c r="C80" s="4">
        <v>3123709.0989999999</v>
      </c>
    </row>
    <row r="81" spans="2:3" ht="19.2" customHeight="1">
      <c r="B81" s="4">
        <v>1898028.2879999999</v>
      </c>
      <c r="C81" s="4">
        <v>3123681.1269999999</v>
      </c>
    </row>
  </sheetData>
  <sortState xmlns:xlrd2="http://schemas.microsoft.com/office/spreadsheetml/2017/richdata2" ref="A68:C77">
    <sortCondition ref="A68"/>
  </sortState>
  <mergeCells count="83">
    <mergeCell ref="L1:Q1"/>
    <mergeCell ref="J61:J62"/>
    <mergeCell ref="J55:J56"/>
    <mergeCell ref="J57:J58"/>
    <mergeCell ref="J59:J60"/>
    <mergeCell ref="M35:N42"/>
    <mergeCell ref="M34:N34"/>
    <mergeCell ref="L21:L22"/>
    <mergeCell ref="L23:L24"/>
    <mergeCell ref="L27:L28"/>
    <mergeCell ref="P15:P16"/>
    <mergeCell ref="P17:P18"/>
    <mergeCell ref="L15:L16"/>
    <mergeCell ref="L17:L18"/>
    <mergeCell ref="L3:L4"/>
    <mergeCell ref="L5:L6"/>
    <mergeCell ref="G56:G57"/>
    <mergeCell ref="G58:G59"/>
    <mergeCell ref="G60:G61"/>
    <mergeCell ref="G62:G63"/>
    <mergeCell ref="H55:H56"/>
    <mergeCell ref="H57:H58"/>
    <mergeCell ref="H59:H60"/>
    <mergeCell ref="H61:H62"/>
    <mergeCell ref="H63:H64"/>
    <mergeCell ref="D55:G55"/>
    <mergeCell ref="D60:D61"/>
    <mergeCell ref="E60:E61"/>
    <mergeCell ref="F60:F61"/>
    <mergeCell ref="D62:D63"/>
    <mergeCell ref="E62:E63"/>
    <mergeCell ref="F62:F63"/>
    <mergeCell ref="D56:D57"/>
    <mergeCell ref="E56:E57"/>
    <mergeCell ref="F56:F57"/>
    <mergeCell ref="D58:D59"/>
    <mergeCell ref="E58:E59"/>
    <mergeCell ref="F58:F59"/>
    <mergeCell ref="A61:A62"/>
    <mergeCell ref="A63:A64"/>
    <mergeCell ref="B57:B58"/>
    <mergeCell ref="C57:C58"/>
    <mergeCell ref="B59:B60"/>
    <mergeCell ref="C59:C60"/>
    <mergeCell ref="B61:B62"/>
    <mergeCell ref="C61:C62"/>
    <mergeCell ref="B63:B64"/>
    <mergeCell ref="C63:C64"/>
    <mergeCell ref="A55:A56"/>
    <mergeCell ref="B55:B56"/>
    <mergeCell ref="C55:C56"/>
    <mergeCell ref="A57:A58"/>
    <mergeCell ref="A59:A60"/>
    <mergeCell ref="L7:L8"/>
    <mergeCell ref="L9:L10"/>
    <mergeCell ref="L11:L12"/>
    <mergeCell ref="L19:L20"/>
    <mergeCell ref="Q13:Q14"/>
    <mergeCell ref="P13:P14"/>
    <mergeCell ref="Q15:Q16"/>
    <mergeCell ref="Q17:Q18"/>
    <mergeCell ref="L13:L14"/>
    <mergeCell ref="P3:P4"/>
    <mergeCell ref="P5:P6"/>
    <mergeCell ref="P7:P8"/>
    <mergeCell ref="P9:P10"/>
    <mergeCell ref="P11:P12"/>
    <mergeCell ref="Q3:Q4"/>
    <mergeCell ref="Q5:Q6"/>
    <mergeCell ref="Q7:Q8"/>
    <mergeCell ref="Q9:Q10"/>
    <mergeCell ref="Q11:Q12"/>
    <mergeCell ref="L25:L26"/>
    <mergeCell ref="P25:P26"/>
    <mergeCell ref="Q25:Q26"/>
    <mergeCell ref="Q27:Q28"/>
    <mergeCell ref="P19:P20"/>
    <mergeCell ref="P21:P22"/>
    <mergeCell ref="P23:P24"/>
    <mergeCell ref="P27:P28"/>
    <mergeCell ref="Q19:Q20"/>
    <mergeCell ref="Q21:Q22"/>
    <mergeCell ref="Q23:Q24"/>
  </mergeCells>
  <phoneticPr fontId="20" type="noConversion"/>
  <hyperlinks>
    <hyperlink ref="B2" location="Coordonnées!L1" display="Exercice n°1" xr:uid="{74A7106C-4405-444E-83E0-FF1BBF93EBBA}"/>
    <hyperlink ref="B3" location="Coordonnées!A40" display="Exercice n°2" xr:uid="{789F44A4-40D7-41CE-925E-529E07EFF71D}"/>
    <hyperlink ref="B4" location="Coordonnées!A49" display="Exercice n°3" xr:uid="{45186D00-52E9-4BEE-8F41-814504F4DEF6}"/>
    <hyperlink ref="B5" location="Coordonnées!A63" display="Exercice n°4" xr:uid="{68145EA3-CB37-45E9-AE50-C2DD2A69A01D}"/>
    <hyperlink ref="B6" location="Coordonnées!D80" display="CROQUIS" xr:uid="{0B3EF4A5-B933-4828-AC27-0E526F3E5170}"/>
  </hyperlink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8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C0D8A-600C-452D-967F-C77CB6B11D4E}">
  <dimension ref="A1:K24"/>
  <sheetViews>
    <sheetView workbookViewId="0">
      <selection activeCell="K11" sqref="K11"/>
    </sheetView>
  </sheetViews>
  <sheetFormatPr baseColWidth="10" defaultColWidth="15.5546875" defaultRowHeight="14.4"/>
  <cols>
    <col min="1" max="9" width="15.5546875" style="85"/>
    <col min="10" max="11" width="10" style="85" customWidth="1"/>
    <col min="12" max="16384" width="15.5546875" style="85"/>
  </cols>
  <sheetData>
    <row r="1" spans="1:11" ht="18.600000000000001" thickBot="1">
      <c r="A1" s="31" t="s">
        <v>38</v>
      </c>
      <c r="B1" s="32">
        <v>1897850.7779999999</v>
      </c>
      <c r="C1" s="33">
        <v>3123504.8080000002</v>
      </c>
      <c r="D1" s="13"/>
      <c r="E1" s="13"/>
      <c r="F1" s="13"/>
      <c r="G1" s="13"/>
      <c r="H1" s="13"/>
      <c r="I1" s="13"/>
      <c r="J1" s="13"/>
      <c r="K1" s="4"/>
    </row>
    <row r="2" spans="1:11" ht="39.6" customHeight="1">
      <c r="A2" s="14" t="s">
        <v>6</v>
      </c>
      <c r="B2" s="22" t="s">
        <v>24</v>
      </c>
      <c r="C2" s="22" t="s">
        <v>25</v>
      </c>
      <c r="D2" s="27" t="s">
        <v>13</v>
      </c>
      <c r="E2" s="16" t="s">
        <v>14</v>
      </c>
      <c r="F2" s="17" t="s">
        <v>15</v>
      </c>
      <c r="G2" s="17" t="s">
        <v>18</v>
      </c>
      <c r="H2" s="44" t="s">
        <v>19</v>
      </c>
      <c r="I2" s="17" t="s">
        <v>20</v>
      </c>
      <c r="J2" s="17" t="s">
        <v>21</v>
      </c>
      <c r="K2" s="76" t="s">
        <v>46</v>
      </c>
    </row>
    <row r="3" spans="1:11" ht="31.2" customHeight="1" thickBot="1">
      <c r="A3" s="23">
        <v>1003</v>
      </c>
      <c r="B3" s="24">
        <v>1897797.0619999999</v>
      </c>
      <c r="C3" s="24">
        <v>3123497.7590000001</v>
      </c>
      <c r="D3" s="49"/>
      <c r="E3" s="49"/>
      <c r="F3" s="49"/>
      <c r="G3" s="80"/>
      <c r="H3" s="45"/>
      <c r="I3" s="26"/>
      <c r="J3" s="151"/>
      <c r="K3" s="54"/>
    </row>
    <row r="4" spans="1:11" ht="31.2" customHeight="1" thickBot="1">
      <c r="A4" s="23" t="s">
        <v>39</v>
      </c>
      <c r="B4" s="71"/>
      <c r="C4" s="71"/>
      <c r="D4" s="49"/>
      <c r="E4" s="49"/>
      <c r="F4" s="78"/>
      <c r="G4" s="82"/>
      <c r="H4" s="79"/>
      <c r="I4" s="26"/>
      <c r="J4" s="152"/>
      <c r="K4" s="54"/>
    </row>
    <row r="5" spans="1:11" ht="31.2" customHeight="1">
      <c r="A5" s="23">
        <v>1001</v>
      </c>
      <c r="B5" s="24">
        <v>1897908.6359999999</v>
      </c>
      <c r="C5" s="24">
        <v>3123541.3459999999</v>
      </c>
      <c r="D5" s="49"/>
      <c r="E5" s="49"/>
      <c r="F5" s="49"/>
      <c r="G5" s="81"/>
      <c r="H5" s="45"/>
      <c r="I5" s="26"/>
      <c r="J5" s="152"/>
      <c r="K5" s="54"/>
    </row>
    <row r="6" spans="1:11" ht="31.2" customHeight="1" thickBot="1">
      <c r="A6" s="28">
        <v>507</v>
      </c>
      <c r="B6" s="29">
        <v>1897919.5049999999</v>
      </c>
      <c r="C6" s="29">
        <v>3123531.1839999999</v>
      </c>
      <c r="D6" s="50"/>
      <c r="E6" s="49"/>
      <c r="F6" s="49"/>
      <c r="G6" s="48"/>
      <c r="H6" s="53"/>
      <c r="I6" s="52"/>
      <c r="J6" s="153"/>
      <c r="K6" s="55"/>
    </row>
    <row r="7" spans="1:11" ht="18.600000000000001" thickBot="1">
      <c r="A7" s="13"/>
      <c r="B7" s="13"/>
      <c r="C7" s="13"/>
      <c r="D7" s="13"/>
      <c r="E7" s="21" t="s">
        <v>23</v>
      </c>
      <c r="F7" s="51"/>
      <c r="G7" s="13"/>
      <c r="H7" s="13"/>
      <c r="I7" s="13"/>
      <c r="J7" s="13"/>
      <c r="K7" s="4"/>
    </row>
    <row r="9" spans="1:11" ht="15" thickBot="1"/>
    <row r="10" spans="1:11" ht="31.2" customHeight="1">
      <c r="A10" s="97" t="s">
        <v>47</v>
      </c>
      <c r="B10" s="27" t="s">
        <v>50</v>
      </c>
      <c r="C10" s="27" t="s">
        <v>56</v>
      </c>
      <c r="D10" s="27" t="s">
        <v>49</v>
      </c>
      <c r="E10" s="27" t="s">
        <v>51</v>
      </c>
      <c r="F10" s="27" t="s">
        <v>13</v>
      </c>
      <c r="G10" s="16" t="s">
        <v>14</v>
      </c>
      <c r="H10" s="77" t="s">
        <v>52</v>
      </c>
      <c r="I10" s="34" t="s">
        <v>53</v>
      </c>
    </row>
    <row r="11" spans="1:11" ht="19.2" customHeight="1">
      <c r="A11" s="149">
        <v>515</v>
      </c>
      <c r="B11" s="140"/>
      <c r="C11" s="141"/>
      <c r="D11" s="141"/>
      <c r="E11" s="141"/>
      <c r="F11" s="141"/>
      <c r="G11" s="142"/>
      <c r="H11" s="83">
        <v>1898006.669</v>
      </c>
      <c r="I11" s="98">
        <v>3123653.8190000001</v>
      </c>
    </row>
    <row r="12" spans="1:11" ht="19.2" customHeight="1">
      <c r="A12" s="150"/>
      <c r="B12" s="143"/>
      <c r="C12" s="143"/>
      <c r="D12" s="143"/>
      <c r="E12" s="143"/>
      <c r="F12" s="143"/>
      <c r="G12" s="143"/>
      <c r="H12" s="84"/>
      <c r="I12" s="99"/>
    </row>
    <row r="13" spans="1:11" ht="19.2" customHeight="1">
      <c r="A13" s="149" t="s">
        <v>40</v>
      </c>
      <c r="B13" s="144"/>
      <c r="C13" s="144"/>
      <c r="D13" s="144"/>
      <c r="E13" s="144"/>
      <c r="F13" s="144"/>
      <c r="G13" s="144"/>
      <c r="H13" s="143"/>
      <c r="I13" s="145"/>
    </row>
    <row r="14" spans="1:11" ht="19.2" customHeight="1">
      <c r="A14" s="150"/>
      <c r="B14" s="143"/>
      <c r="C14" s="143"/>
      <c r="D14" s="143"/>
      <c r="E14" s="143"/>
      <c r="F14" s="143"/>
      <c r="G14" s="143"/>
      <c r="H14" s="144"/>
      <c r="I14" s="146"/>
    </row>
    <row r="15" spans="1:11" ht="19.2" customHeight="1">
      <c r="A15" s="149" t="s">
        <v>42</v>
      </c>
      <c r="B15" s="144"/>
      <c r="C15" s="144"/>
      <c r="D15" s="144"/>
      <c r="E15" s="144"/>
      <c r="F15" s="144"/>
      <c r="G15" s="144"/>
      <c r="H15" s="143"/>
      <c r="I15" s="145"/>
    </row>
    <row r="16" spans="1:11" ht="19.2" customHeight="1">
      <c r="A16" s="150"/>
      <c r="B16" s="143"/>
      <c r="C16" s="143"/>
      <c r="D16" s="143"/>
      <c r="E16" s="143"/>
      <c r="F16" s="143"/>
      <c r="G16" s="143"/>
      <c r="H16" s="144"/>
      <c r="I16" s="146"/>
    </row>
    <row r="17" spans="1:9" ht="19.2" customHeight="1">
      <c r="A17" s="149" t="s">
        <v>39</v>
      </c>
      <c r="B17" s="144"/>
      <c r="C17" s="144"/>
      <c r="D17" s="144"/>
      <c r="E17" s="144"/>
      <c r="F17" s="144"/>
      <c r="G17" s="144"/>
      <c r="H17" s="143"/>
      <c r="I17" s="145"/>
    </row>
    <row r="18" spans="1:9" ht="19.2" customHeight="1">
      <c r="A18" s="150"/>
      <c r="B18" s="143"/>
      <c r="C18" s="143"/>
      <c r="D18" s="143"/>
      <c r="E18" s="143"/>
      <c r="F18" s="143"/>
      <c r="G18" s="143"/>
      <c r="H18" s="144"/>
      <c r="I18" s="146"/>
    </row>
    <row r="19" spans="1:9" ht="19.2" customHeight="1">
      <c r="A19" s="149">
        <v>1002</v>
      </c>
      <c r="B19" s="144"/>
      <c r="C19" s="144"/>
      <c r="D19" s="144"/>
      <c r="E19" s="144"/>
      <c r="F19" s="144"/>
      <c r="G19" s="144"/>
      <c r="H19" s="143"/>
      <c r="I19" s="145"/>
    </row>
    <row r="20" spans="1:9" ht="19.2" customHeight="1">
      <c r="A20" s="150"/>
      <c r="B20" s="140"/>
      <c r="C20" s="141"/>
      <c r="D20" s="141"/>
      <c r="E20" s="141"/>
      <c r="F20" s="141"/>
      <c r="G20" s="142"/>
      <c r="H20" s="144"/>
      <c r="I20" s="146"/>
    </row>
    <row r="21" spans="1:9" s="86" customFormat="1" ht="16.2" thickBot="1">
      <c r="A21" s="100"/>
      <c r="B21" s="101"/>
      <c r="C21" s="101"/>
      <c r="D21" s="101"/>
      <c r="E21" s="101"/>
      <c r="F21" s="101"/>
      <c r="G21" s="30">
        <f>A19</f>
        <v>1002</v>
      </c>
      <c r="H21" s="102">
        <v>1897850.7779999999</v>
      </c>
      <c r="I21" s="103">
        <v>3123504.8080000002</v>
      </c>
    </row>
    <row r="22" spans="1:9" s="86" customFormat="1" ht="15.6" customHeight="1">
      <c r="A22" s="88" t="s">
        <v>48</v>
      </c>
      <c r="B22" s="89"/>
      <c r="C22" s="130" t="s">
        <v>57</v>
      </c>
      <c r="D22" s="131"/>
      <c r="E22" s="136" t="s">
        <v>58</v>
      </c>
      <c r="F22" s="137"/>
      <c r="G22" s="128" t="s">
        <v>48</v>
      </c>
      <c r="H22" s="95"/>
      <c r="I22" s="96"/>
    </row>
    <row r="23" spans="1:9" ht="14.4" customHeight="1" thickBot="1">
      <c r="A23" s="90" t="s">
        <v>54</v>
      </c>
      <c r="B23" s="87" t="s">
        <v>55</v>
      </c>
      <c r="C23" s="132"/>
      <c r="D23" s="133"/>
      <c r="E23" s="138"/>
      <c r="F23" s="139"/>
      <c r="G23" s="129"/>
      <c r="H23" s="147"/>
      <c r="I23" s="148"/>
    </row>
    <row r="24" spans="1:9" ht="15" thickBot="1">
      <c r="A24" s="91" t="s">
        <v>54</v>
      </c>
      <c r="B24" s="92"/>
      <c r="C24" s="134"/>
      <c r="D24" s="135"/>
      <c r="G24" s="93" t="s">
        <v>54</v>
      </c>
      <c r="H24" s="94"/>
      <c r="I24" s="94"/>
    </row>
  </sheetData>
  <mergeCells count="44">
    <mergeCell ref="A17:A18"/>
    <mergeCell ref="A19:A20"/>
    <mergeCell ref="J3:J6"/>
    <mergeCell ref="A11:A12"/>
    <mergeCell ref="A13:A14"/>
    <mergeCell ref="A15:A16"/>
    <mergeCell ref="C12:C13"/>
    <mergeCell ref="C14:C15"/>
    <mergeCell ref="C16:C17"/>
    <mergeCell ref="H23:I23"/>
    <mergeCell ref="B12:B13"/>
    <mergeCell ref="B14:B15"/>
    <mergeCell ref="B16:B17"/>
    <mergeCell ref="B18:B19"/>
    <mergeCell ref="F12:F13"/>
    <mergeCell ref="G12:G13"/>
    <mergeCell ref="C18:C19"/>
    <mergeCell ref="D12:D13"/>
    <mergeCell ref="E12:E13"/>
    <mergeCell ref="D14:D15"/>
    <mergeCell ref="E14:E15"/>
    <mergeCell ref="D16:D17"/>
    <mergeCell ref="E16:E17"/>
    <mergeCell ref="D18:D19"/>
    <mergeCell ref="E18:E19"/>
    <mergeCell ref="H13:H14"/>
    <mergeCell ref="H15:H16"/>
    <mergeCell ref="H17:H18"/>
    <mergeCell ref="H19:H20"/>
    <mergeCell ref="I13:I14"/>
    <mergeCell ref="I15:I16"/>
    <mergeCell ref="I17:I18"/>
    <mergeCell ref="I19:I20"/>
    <mergeCell ref="G22:G23"/>
    <mergeCell ref="C22:D24"/>
    <mergeCell ref="E22:F23"/>
    <mergeCell ref="B11:G11"/>
    <mergeCell ref="B20:G20"/>
    <mergeCell ref="F14:F15"/>
    <mergeCell ref="G14:G15"/>
    <mergeCell ref="F16:F17"/>
    <mergeCell ref="G16:G17"/>
    <mergeCell ref="F18:F19"/>
    <mergeCell ref="G18:G19"/>
  </mergeCells>
  <printOptions horizontalCentered="1" verticalCentered="1"/>
  <pageMargins left="0.19685039370078741" right="0.19685039370078741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0A08F-D2E9-400D-8713-D5878BFEF32D}">
  <dimension ref="A1:J53"/>
  <sheetViews>
    <sheetView topLeftCell="A43" workbookViewId="0">
      <selection activeCell="G55" sqref="G55"/>
    </sheetView>
  </sheetViews>
  <sheetFormatPr baseColWidth="10" defaultRowHeight="18.600000000000001" customHeight="1"/>
  <sheetData>
    <row r="1" spans="1:6" ht="18.600000000000001" customHeight="1" thickBot="1">
      <c r="A1" s="122" t="s">
        <v>12</v>
      </c>
      <c r="B1" s="122"/>
      <c r="C1" s="122"/>
      <c r="D1" s="122"/>
      <c r="E1" s="122"/>
      <c r="F1" s="122"/>
    </row>
    <row r="2" spans="1:6" ht="18.600000000000001" customHeight="1">
      <c r="A2" s="2" t="s">
        <v>6</v>
      </c>
      <c r="B2" s="9" t="s">
        <v>7</v>
      </c>
      <c r="C2" s="3" t="s">
        <v>4</v>
      </c>
      <c r="D2" s="3" t="s">
        <v>5</v>
      </c>
      <c r="E2" s="43" t="s">
        <v>10</v>
      </c>
      <c r="F2" s="42" t="s">
        <v>11</v>
      </c>
    </row>
    <row r="3" spans="1:6" ht="18.600000000000001" customHeight="1">
      <c r="A3" s="104">
        <v>501</v>
      </c>
      <c r="B3" s="6" t="s">
        <v>8</v>
      </c>
      <c r="C3" s="7">
        <v>348.41059999999999</v>
      </c>
      <c r="D3" s="8">
        <v>38.6667870574909</v>
      </c>
      <c r="E3" s="105">
        <f>IF(C4&lt;C3,(C4+C3+200)/2,(C4+C3-200)/2)</f>
        <v>348.41134999999997</v>
      </c>
      <c r="F3" s="106">
        <f>(D3+D4)/2</f>
        <v>38.665339459811307</v>
      </c>
    </row>
    <row r="4" spans="1:6" ht="18.600000000000001" customHeight="1">
      <c r="A4" s="104"/>
      <c r="B4" s="6" t="s">
        <v>9</v>
      </c>
      <c r="C4" s="7">
        <v>148.41210000000001</v>
      </c>
      <c r="D4" s="8">
        <v>38.66389186213172</v>
      </c>
      <c r="E4" s="105"/>
      <c r="F4" s="106"/>
    </row>
    <row r="5" spans="1:6" ht="18.600000000000001" customHeight="1">
      <c r="A5" s="104">
        <v>502</v>
      </c>
      <c r="B5" s="6" t="s">
        <v>8</v>
      </c>
      <c r="C5" s="7">
        <v>354.47869999999995</v>
      </c>
      <c r="D5" s="8">
        <v>60.979267624427727</v>
      </c>
      <c r="E5" s="105">
        <f>IF(C6&lt;C5,(C6+C5+200)/2,(C6+C5-200)/2)</f>
        <v>354.47944999999993</v>
      </c>
      <c r="F5" s="106">
        <f>(D5+D6)/2</f>
        <v>60.981311449152727</v>
      </c>
    </row>
    <row r="6" spans="1:6" ht="18.600000000000001" customHeight="1">
      <c r="A6" s="104"/>
      <c r="B6" s="6" t="s">
        <v>9</v>
      </c>
      <c r="C6" s="7">
        <v>154.48019999999997</v>
      </c>
      <c r="D6" s="8">
        <v>60.983355273877734</v>
      </c>
      <c r="E6" s="105"/>
      <c r="F6" s="106"/>
    </row>
    <row r="7" spans="1:6" ht="18.600000000000001" customHeight="1">
      <c r="A7" s="104">
        <v>511</v>
      </c>
      <c r="B7" s="6" t="s">
        <v>8</v>
      </c>
      <c r="C7" s="7">
        <v>66.274799999999999</v>
      </c>
      <c r="D7" s="8">
        <v>102.99113361551561</v>
      </c>
      <c r="E7" s="105">
        <f>IF(C8&lt;C7,(C8+C7+200)/2,(C8+C7-200)/2)</f>
        <v>66.27555000000001</v>
      </c>
      <c r="F7" s="106">
        <f>(D7+D8)/2</f>
        <v>102.99012581959489</v>
      </c>
    </row>
    <row r="8" spans="1:6" ht="18.600000000000001" customHeight="1">
      <c r="A8" s="104"/>
      <c r="B8" s="6" t="s">
        <v>9</v>
      </c>
      <c r="C8" s="7">
        <v>266.27629999999999</v>
      </c>
      <c r="D8" s="8">
        <v>102.98911802367418</v>
      </c>
      <c r="E8" s="105"/>
      <c r="F8" s="106"/>
    </row>
    <row r="9" spans="1:6" ht="18.600000000000001" customHeight="1">
      <c r="A9" s="104">
        <v>513</v>
      </c>
      <c r="B9" s="6" t="s">
        <v>8</v>
      </c>
      <c r="C9" s="7">
        <v>74.556100000000043</v>
      </c>
      <c r="D9" s="8">
        <v>28.46684913702116</v>
      </c>
      <c r="E9" s="105">
        <f>IF(C10&lt;C9,(C10+C9+200)/2,(C10+C9-200)/2)</f>
        <v>74.556850000000054</v>
      </c>
      <c r="F9" s="106">
        <f>(D9+D10)/2</f>
        <v>28.465285951105177</v>
      </c>
    </row>
    <row r="10" spans="1:6" ht="18.600000000000001" customHeight="1">
      <c r="A10" s="104"/>
      <c r="B10" s="6" t="s">
        <v>9</v>
      </c>
      <c r="C10" s="7">
        <v>274.55760000000004</v>
      </c>
      <c r="D10" s="8">
        <v>28.463722765189193</v>
      </c>
      <c r="E10" s="105"/>
      <c r="F10" s="106"/>
    </row>
    <row r="11" spans="1:6" ht="18.600000000000001" customHeight="1">
      <c r="A11" s="104">
        <v>514</v>
      </c>
      <c r="B11" s="6" t="s">
        <v>8</v>
      </c>
      <c r="C11" s="7">
        <v>195.25770000000003</v>
      </c>
      <c r="D11" s="8">
        <v>23.858263002889515</v>
      </c>
      <c r="E11" s="105">
        <f>IF(C12&lt;C11,(C12+C11+200)/2,(C12+C11-200)/2)</f>
        <v>195.25845000000004</v>
      </c>
      <c r="F11" s="106">
        <f>(D11+D12)/2</f>
        <v>23.857210230683549</v>
      </c>
    </row>
    <row r="12" spans="1:6" ht="18.600000000000001" customHeight="1">
      <c r="A12" s="104"/>
      <c r="B12" s="6" t="s">
        <v>9</v>
      </c>
      <c r="C12" s="7">
        <v>395.25920000000002</v>
      </c>
      <c r="D12" s="8">
        <v>23.856157458477586</v>
      </c>
      <c r="E12" s="105"/>
      <c r="F12" s="106"/>
    </row>
    <row r="13" spans="1:6" ht="18.600000000000001" customHeight="1">
      <c r="A13" s="104">
        <v>516</v>
      </c>
      <c r="B13" s="6" t="s">
        <v>8</v>
      </c>
      <c r="C13" s="7">
        <v>314.92770000000002</v>
      </c>
      <c r="D13" s="8">
        <v>37.308107741102916</v>
      </c>
      <c r="E13" s="105">
        <f>IF(C14&lt;C13,(C14+C13+200)/2,(C14+C13-200)/2)</f>
        <v>314.92845</v>
      </c>
      <c r="F13" s="106">
        <f>(D13+D14)/2</f>
        <v>37.3079002758708</v>
      </c>
    </row>
    <row r="14" spans="1:6" ht="18.600000000000001" customHeight="1">
      <c r="A14" s="104"/>
      <c r="B14" s="6" t="s">
        <v>9</v>
      </c>
      <c r="C14" s="7">
        <v>114.92920000000004</v>
      </c>
      <c r="D14" s="8">
        <v>37.307692810638684</v>
      </c>
      <c r="E14" s="105"/>
      <c r="F14" s="106"/>
    </row>
    <row r="15" spans="1:6" ht="18.600000000000001" customHeight="1">
      <c r="A15" s="104">
        <v>550</v>
      </c>
      <c r="B15" s="6" t="s">
        <v>8</v>
      </c>
      <c r="C15" s="7">
        <v>110.40960000000004</v>
      </c>
      <c r="D15" s="8">
        <v>62.213471591831222</v>
      </c>
      <c r="E15" s="105">
        <f>IF(C16&lt;C15,(C16+C15+200)/2,(C16+C15-200)/2)</f>
        <v>110.41035000000005</v>
      </c>
      <c r="F15" s="106">
        <f>(D15+D16)/2</f>
        <v>62.212199654081985</v>
      </c>
    </row>
    <row r="16" spans="1:6" ht="18.600000000000001" customHeight="1">
      <c r="A16" s="104"/>
      <c r="B16" s="6" t="s">
        <v>9</v>
      </c>
      <c r="C16" s="7">
        <v>310.41110000000003</v>
      </c>
      <c r="D16" s="8">
        <v>62.210927716332755</v>
      </c>
      <c r="E16" s="105"/>
      <c r="F16" s="106"/>
    </row>
    <row r="17" spans="1:6" ht="18.600000000000001" customHeight="1">
      <c r="A17" s="104">
        <v>1000</v>
      </c>
      <c r="B17" s="6" t="s">
        <v>8</v>
      </c>
      <c r="C17" s="7">
        <v>183.37270000000001</v>
      </c>
      <c r="D17" s="8">
        <v>34.834228707376703</v>
      </c>
      <c r="E17" s="105">
        <f>IF(C18&lt;C17,(C18+C17+200)/2,(C18+C17-200)/2)</f>
        <v>183.37344999999999</v>
      </c>
      <c r="F17" s="106">
        <f>(D17+D18)/2</f>
        <v>34.832397086774719</v>
      </c>
    </row>
    <row r="18" spans="1:6" ht="18.600000000000001" customHeight="1">
      <c r="A18" s="104"/>
      <c r="B18" s="6" t="s">
        <v>9</v>
      </c>
      <c r="C18" s="7">
        <v>383.37419999999997</v>
      </c>
      <c r="D18" s="8">
        <v>34.830565466172743</v>
      </c>
      <c r="E18" s="105"/>
      <c r="F18" s="106"/>
    </row>
    <row r="19" spans="1:6" ht="18.600000000000001" customHeight="1">
      <c r="A19" s="104" t="s">
        <v>0</v>
      </c>
      <c r="B19" s="6" t="s">
        <v>8</v>
      </c>
      <c r="C19" s="7">
        <v>193.30050000000003</v>
      </c>
      <c r="D19" s="8">
        <v>45.341616841183225</v>
      </c>
      <c r="E19" s="105">
        <f>IF(C20&lt;C19,(C20+C19+200)/2,(C20+C19-200)/2)</f>
        <v>193.30125000000004</v>
      </c>
      <c r="F19" s="106">
        <f>(D19+D20)/2</f>
        <v>45.339794045335495</v>
      </c>
    </row>
    <row r="20" spans="1:6" ht="18.600000000000001" customHeight="1">
      <c r="A20" s="104"/>
      <c r="B20" s="6" t="s">
        <v>9</v>
      </c>
      <c r="C20" s="7">
        <v>393.30200000000002</v>
      </c>
      <c r="D20" s="8">
        <v>45.337971249487772</v>
      </c>
      <c r="E20" s="105"/>
      <c r="F20" s="106"/>
    </row>
    <row r="21" spans="1:6" ht="18.600000000000001" customHeight="1">
      <c r="A21" s="104" t="s">
        <v>1</v>
      </c>
      <c r="B21" s="6" t="s">
        <v>8</v>
      </c>
      <c r="C21" s="7">
        <v>201.4496</v>
      </c>
      <c r="D21" s="8">
        <v>53.121689503982864</v>
      </c>
      <c r="E21" s="105">
        <f>IF(C22&lt;C21,(C22+C21+200)/2,(C22+C21-200)/2)</f>
        <v>201.45035000000001</v>
      </c>
      <c r="F21" s="106">
        <f>(D21+D22)/2</f>
        <v>53.122481868195536</v>
      </c>
    </row>
    <row r="22" spans="1:6" ht="18.600000000000001" customHeight="1">
      <c r="A22" s="104"/>
      <c r="B22" s="6" t="s">
        <v>9</v>
      </c>
      <c r="C22" s="7">
        <v>1.4510999999999967</v>
      </c>
      <c r="D22" s="8">
        <v>53.123274232408214</v>
      </c>
      <c r="E22" s="105"/>
      <c r="F22" s="106"/>
    </row>
    <row r="23" spans="1:6" ht="18.600000000000001" customHeight="1">
      <c r="A23" s="104" t="s">
        <v>2</v>
      </c>
      <c r="B23" s="6" t="s">
        <v>8</v>
      </c>
      <c r="C23" s="7">
        <v>212.31120000000001</v>
      </c>
      <c r="D23" s="8">
        <v>48.034584470983908</v>
      </c>
      <c r="E23" s="105">
        <f>IF(C24&lt;C23,(C24+C23+200)/2,(C24+C23-200)/2)</f>
        <v>212.31195000000002</v>
      </c>
      <c r="F23" s="106">
        <f>(D23+D24)/2</f>
        <v>48.034770510823414</v>
      </c>
    </row>
    <row r="24" spans="1:6" ht="18.600000000000001" customHeight="1">
      <c r="A24" s="104"/>
      <c r="B24" s="6" t="s">
        <v>9</v>
      </c>
      <c r="C24" s="7">
        <v>12.312700000000007</v>
      </c>
      <c r="D24" s="8">
        <v>48.034956550662919</v>
      </c>
      <c r="E24" s="105"/>
      <c r="F24" s="106"/>
    </row>
    <row r="25" spans="1:6" ht="18.600000000000001" customHeight="1">
      <c r="A25" s="104" t="s">
        <v>3</v>
      </c>
      <c r="B25" s="6" t="s">
        <v>8</v>
      </c>
      <c r="C25" s="7">
        <v>205.29190000000003</v>
      </c>
      <c r="D25" s="8">
        <v>39.251422073842697</v>
      </c>
      <c r="E25" s="105">
        <f>IF(C26&lt;C25,(C26+C25+200)/2,(C26+C25-200)/2)</f>
        <v>205.29265000000004</v>
      </c>
      <c r="F25" s="106">
        <f>(D25+D26)/2</f>
        <v>39.251388725336184</v>
      </c>
    </row>
    <row r="26" spans="1:6" ht="18.600000000000001" customHeight="1">
      <c r="A26" s="104"/>
      <c r="B26" s="6" t="s">
        <v>9</v>
      </c>
      <c r="C26" s="7">
        <v>5.2934000000000196</v>
      </c>
      <c r="D26" s="8">
        <v>39.251355376829665</v>
      </c>
      <c r="E26" s="105"/>
      <c r="F26" s="106"/>
    </row>
    <row r="27" spans="1:6" ht="18.600000000000001" customHeight="1">
      <c r="A27" s="104" t="s">
        <v>40</v>
      </c>
      <c r="B27" s="6" t="s">
        <v>8</v>
      </c>
      <c r="C27" s="7">
        <v>66.812299999999993</v>
      </c>
      <c r="D27" s="8">
        <v>45.728000000000002</v>
      </c>
      <c r="E27" s="105"/>
      <c r="F27" s="106"/>
    </row>
    <row r="28" spans="1:6" ht="18.600000000000001" customHeight="1" thickBot="1">
      <c r="A28" s="127"/>
      <c r="B28" s="10" t="s">
        <v>9</v>
      </c>
      <c r="C28" s="11">
        <f>C27+200.00035</f>
        <v>266.81264999999996</v>
      </c>
      <c r="D28" s="12">
        <v>45.73</v>
      </c>
      <c r="E28" s="108"/>
      <c r="F28" s="107"/>
    </row>
    <row r="29" spans="1:6" ht="18.600000000000001" customHeight="1" thickBot="1">
      <c r="A29" s="122" t="s">
        <v>41</v>
      </c>
      <c r="B29" s="122"/>
      <c r="C29" s="122"/>
      <c r="D29" s="122"/>
      <c r="E29" s="122"/>
      <c r="F29" s="122"/>
    </row>
    <row r="30" spans="1:6" ht="18.600000000000001" customHeight="1">
      <c r="A30" s="154">
        <v>515</v>
      </c>
      <c r="B30" s="72" t="s">
        <v>8</v>
      </c>
      <c r="C30" s="73">
        <v>222.3767</v>
      </c>
      <c r="D30" s="74">
        <v>45.731000000000002</v>
      </c>
      <c r="E30" s="155"/>
      <c r="F30" s="156"/>
    </row>
    <row r="31" spans="1:6" ht="18.600000000000001" customHeight="1">
      <c r="A31" s="104"/>
      <c r="B31" s="6" t="s">
        <v>9</v>
      </c>
      <c r="C31" s="7">
        <f>C30-200.0005</f>
        <v>22.376200000000011</v>
      </c>
      <c r="D31" s="8">
        <v>45.728999999999999</v>
      </c>
      <c r="E31" s="105"/>
      <c r="F31" s="106"/>
    </row>
    <row r="32" spans="1:6" ht="18.600000000000001" customHeight="1">
      <c r="A32" s="104" t="s">
        <v>42</v>
      </c>
      <c r="B32" s="6" t="s">
        <v>8</v>
      </c>
      <c r="C32" s="7">
        <v>115.08070000000001</v>
      </c>
      <c r="D32" s="8">
        <v>69.617000000000004</v>
      </c>
      <c r="E32" s="105"/>
      <c r="F32" s="106"/>
    </row>
    <row r="33" spans="1:10" ht="18.600000000000001" customHeight="1" thickBot="1">
      <c r="A33" s="127"/>
      <c r="B33" s="10" t="s">
        <v>9</v>
      </c>
      <c r="C33" s="11">
        <f>C32+200.0013</f>
        <v>315.08199999999999</v>
      </c>
      <c r="D33" s="12">
        <v>69.616</v>
      </c>
      <c r="E33" s="108"/>
      <c r="F33" s="107"/>
    </row>
    <row r="34" spans="1:10" ht="18.600000000000001" customHeight="1" thickBot="1">
      <c r="A34" s="122" t="s">
        <v>43</v>
      </c>
      <c r="B34" s="122"/>
      <c r="C34" s="122"/>
      <c r="D34" s="122"/>
      <c r="E34" s="122"/>
      <c r="F34" s="122"/>
    </row>
    <row r="35" spans="1:10" ht="18.600000000000001" customHeight="1">
      <c r="A35" s="154" t="s">
        <v>40</v>
      </c>
      <c r="B35" s="72" t="s">
        <v>8</v>
      </c>
      <c r="C35" s="73">
        <v>19.592800000000011</v>
      </c>
      <c r="D35" s="74">
        <v>69.617000000000004</v>
      </c>
      <c r="E35" s="155"/>
      <c r="F35" s="156"/>
    </row>
    <row r="36" spans="1:10" ht="18.600000000000001" customHeight="1">
      <c r="A36" s="104"/>
      <c r="B36" s="6" t="s">
        <v>9</v>
      </c>
      <c r="C36" s="7">
        <f>C35+200.0005</f>
        <v>219.5933</v>
      </c>
      <c r="D36" s="8">
        <v>69.616399999999999</v>
      </c>
      <c r="E36" s="105"/>
      <c r="F36" s="106"/>
    </row>
    <row r="37" spans="1:10" ht="18.600000000000001" customHeight="1">
      <c r="A37" s="104" t="s">
        <v>39</v>
      </c>
      <c r="B37" s="6" t="s">
        <v>8</v>
      </c>
      <c r="C37" s="7">
        <v>199.10079999999999</v>
      </c>
      <c r="D37" s="8">
        <v>60.471699999999998</v>
      </c>
      <c r="E37" s="105"/>
      <c r="F37" s="106"/>
    </row>
    <row r="38" spans="1:10" ht="18.600000000000001" customHeight="1" thickBot="1">
      <c r="A38" s="127"/>
      <c r="B38" s="10" t="s">
        <v>9</v>
      </c>
      <c r="C38" s="11">
        <f>C37+200.0013</f>
        <v>399.10209999999995</v>
      </c>
      <c r="D38" s="12">
        <v>60.470999999999997</v>
      </c>
      <c r="E38" s="108"/>
      <c r="F38" s="107"/>
    </row>
    <row r="39" spans="1:10" ht="18.600000000000001" customHeight="1" thickBot="1">
      <c r="A39" s="122" t="s">
        <v>44</v>
      </c>
      <c r="B39" s="122"/>
      <c r="C39" s="122"/>
      <c r="D39" s="122"/>
      <c r="E39" s="122"/>
      <c r="F39" s="122"/>
    </row>
    <row r="40" spans="1:10" ht="18.600000000000001" customHeight="1">
      <c r="A40" s="154" t="s">
        <v>42</v>
      </c>
      <c r="B40" s="72" t="s">
        <v>8</v>
      </c>
      <c r="C40" s="73">
        <v>144.76409999999998</v>
      </c>
      <c r="D40" s="74">
        <v>60.472099999999998</v>
      </c>
      <c r="E40" s="155"/>
      <c r="F40" s="156"/>
    </row>
    <row r="41" spans="1:10" ht="18.600000000000001" customHeight="1">
      <c r="A41" s="104"/>
      <c r="B41" s="6" t="s">
        <v>9</v>
      </c>
      <c r="C41" s="7">
        <f>C40+200.0005</f>
        <v>344.76459999999997</v>
      </c>
      <c r="D41" s="8">
        <v>60.470399999999998</v>
      </c>
      <c r="E41" s="105"/>
      <c r="F41" s="106"/>
    </row>
    <row r="42" spans="1:10" ht="18.600000000000001" customHeight="1">
      <c r="A42" s="104">
        <v>1002</v>
      </c>
      <c r="B42" s="6" t="s">
        <v>8</v>
      </c>
      <c r="C42" s="7">
        <v>321.40469999999999</v>
      </c>
      <c r="D42" s="8">
        <v>69.820300000000003</v>
      </c>
      <c r="E42" s="105"/>
      <c r="F42" s="106"/>
    </row>
    <row r="43" spans="1:10" ht="18.600000000000001" customHeight="1" thickBot="1">
      <c r="A43" s="127"/>
      <c r="B43" s="10" t="s">
        <v>9</v>
      </c>
      <c r="C43" s="11">
        <f>C42-200.0013</f>
        <v>121.4034</v>
      </c>
      <c r="D43" s="12">
        <v>69.820300000000003</v>
      </c>
      <c r="E43" s="108"/>
      <c r="F43" s="107"/>
    </row>
    <row r="44" spans="1:10" ht="18.600000000000001" customHeight="1" thickBot="1">
      <c r="A44" s="122" t="s">
        <v>45</v>
      </c>
      <c r="B44" s="122"/>
      <c r="C44" s="122"/>
      <c r="D44" s="122"/>
      <c r="E44" s="122"/>
      <c r="F44" s="122"/>
    </row>
    <row r="45" spans="1:10" ht="18.600000000000001" customHeight="1">
      <c r="A45" s="2" t="s">
        <v>6</v>
      </c>
      <c r="B45" s="9" t="s">
        <v>7</v>
      </c>
      <c r="C45" s="3" t="s">
        <v>4</v>
      </c>
      <c r="D45" s="3" t="s">
        <v>5</v>
      </c>
      <c r="E45" s="43" t="s">
        <v>10</v>
      </c>
      <c r="F45" s="42" t="s">
        <v>11</v>
      </c>
    </row>
    <row r="46" spans="1:10" ht="18.600000000000001" customHeight="1">
      <c r="A46" s="104">
        <v>1003</v>
      </c>
      <c r="B46" s="6" t="s">
        <v>8</v>
      </c>
      <c r="C46" s="7">
        <v>291.69398496801375</v>
      </c>
      <c r="D46" s="8">
        <v>54.176499999999997</v>
      </c>
      <c r="E46" s="105"/>
      <c r="F46" s="106"/>
      <c r="J46" s="75"/>
    </row>
    <row r="47" spans="1:10" ht="18.600000000000001" customHeight="1">
      <c r="A47" s="104"/>
      <c r="B47" s="6" t="s">
        <v>9</v>
      </c>
      <c r="C47" s="7">
        <v>91.692824321948194</v>
      </c>
      <c r="D47" s="8">
        <v>54.175600000000003</v>
      </c>
      <c r="E47" s="105"/>
      <c r="F47" s="106"/>
      <c r="J47" s="75"/>
    </row>
    <row r="48" spans="1:10" ht="18.600000000000001" customHeight="1">
      <c r="A48" s="104" t="s">
        <v>39</v>
      </c>
      <c r="B48" s="6" t="s">
        <v>8</v>
      </c>
      <c r="C48" s="7">
        <v>41.298656597903246</v>
      </c>
      <c r="D48" s="8">
        <v>69.811999999999998</v>
      </c>
      <c r="E48" s="105"/>
      <c r="F48" s="106"/>
      <c r="J48" s="75"/>
    </row>
    <row r="49" spans="1:10" ht="18.600000000000001" customHeight="1">
      <c r="A49" s="104"/>
      <c r="B49" s="6" t="s">
        <v>9</v>
      </c>
      <c r="C49" s="7">
        <v>241.29722768487696</v>
      </c>
      <c r="D49" s="8">
        <v>69.814999999999998</v>
      </c>
      <c r="E49" s="105"/>
      <c r="F49" s="106"/>
      <c r="J49" s="75"/>
    </row>
    <row r="50" spans="1:10" ht="18.600000000000001" customHeight="1">
      <c r="A50" s="104">
        <v>1001</v>
      </c>
      <c r="B50" s="6" t="s">
        <v>8</v>
      </c>
      <c r="C50" s="7">
        <v>64.142063111245079</v>
      </c>
      <c r="D50" s="8">
        <v>68.429000000000002</v>
      </c>
      <c r="E50" s="105"/>
      <c r="F50" s="106"/>
      <c r="J50" s="75"/>
    </row>
    <row r="51" spans="1:10" ht="18.600000000000001" customHeight="1">
      <c r="A51" s="104"/>
      <c r="B51" s="6" t="s">
        <v>9</v>
      </c>
      <c r="C51" s="7">
        <v>264.14059800333746</v>
      </c>
      <c r="D51" s="8">
        <v>68.427999999999997</v>
      </c>
      <c r="E51" s="105"/>
      <c r="F51" s="106"/>
      <c r="J51" s="75"/>
    </row>
    <row r="52" spans="1:10" ht="18.600000000000001" customHeight="1">
      <c r="A52" s="104">
        <v>507</v>
      </c>
      <c r="B52" s="6" t="s">
        <v>8</v>
      </c>
      <c r="C52" s="7">
        <v>76.669547290703932</v>
      </c>
      <c r="D52" s="8">
        <v>73.614699999999999</v>
      </c>
      <c r="E52" s="105"/>
      <c r="F52" s="106"/>
      <c r="J52" s="75"/>
    </row>
    <row r="53" spans="1:10" ht="18.600000000000001" customHeight="1" thickBot="1">
      <c r="A53" s="127"/>
      <c r="B53" s="10" t="s">
        <v>9</v>
      </c>
      <c r="C53" s="11">
        <v>276.67035282438189</v>
      </c>
      <c r="D53" s="12">
        <v>73.614999999999995</v>
      </c>
      <c r="E53" s="108"/>
      <c r="F53" s="107"/>
      <c r="J53" s="75"/>
    </row>
  </sheetData>
  <mergeCells count="74">
    <mergeCell ref="A1:F1"/>
    <mergeCell ref="A3:A4"/>
    <mergeCell ref="E3:E4"/>
    <mergeCell ref="F3:F4"/>
    <mergeCell ref="A5:A6"/>
    <mergeCell ref="E5:E6"/>
    <mergeCell ref="F5:F6"/>
    <mergeCell ref="A7:A8"/>
    <mergeCell ref="E7:E8"/>
    <mergeCell ref="F7:F8"/>
    <mergeCell ref="A9:A10"/>
    <mergeCell ref="E9:E10"/>
    <mergeCell ref="F9:F10"/>
    <mergeCell ref="A11:A12"/>
    <mergeCell ref="E11:E12"/>
    <mergeCell ref="F11:F12"/>
    <mergeCell ref="A13:A14"/>
    <mergeCell ref="E13:E14"/>
    <mergeCell ref="F13:F14"/>
    <mergeCell ref="A15:A16"/>
    <mergeCell ref="E15:E16"/>
    <mergeCell ref="F15:F16"/>
    <mergeCell ref="A17:A18"/>
    <mergeCell ref="E17:E18"/>
    <mergeCell ref="F17:F18"/>
    <mergeCell ref="A19:A20"/>
    <mergeCell ref="E19:E20"/>
    <mergeCell ref="F19:F20"/>
    <mergeCell ref="A21:A22"/>
    <mergeCell ref="E21:E22"/>
    <mergeCell ref="F21:F22"/>
    <mergeCell ref="A23:A24"/>
    <mergeCell ref="E23:E24"/>
    <mergeCell ref="F23:F24"/>
    <mergeCell ref="A25:A26"/>
    <mergeCell ref="E25:E26"/>
    <mergeCell ref="F25:F26"/>
    <mergeCell ref="A27:A28"/>
    <mergeCell ref="E27:E28"/>
    <mergeCell ref="F27:F28"/>
    <mergeCell ref="A29:F29"/>
    <mergeCell ref="A30:A31"/>
    <mergeCell ref="E30:E31"/>
    <mergeCell ref="F30:F31"/>
    <mergeCell ref="A32:A33"/>
    <mergeCell ref="E32:E33"/>
    <mergeCell ref="F32:F33"/>
    <mergeCell ref="A34:F34"/>
    <mergeCell ref="A35:A36"/>
    <mergeCell ref="E35:E36"/>
    <mergeCell ref="F35:F36"/>
    <mergeCell ref="A37:A38"/>
    <mergeCell ref="E37:E38"/>
    <mergeCell ref="F37:F38"/>
    <mergeCell ref="A39:F39"/>
    <mergeCell ref="A40:A41"/>
    <mergeCell ref="E40:E41"/>
    <mergeCell ref="F40:F41"/>
    <mergeCell ref="A42:A43"/>
    <mergeCell ref="E42:E43"/>
    <mergeCell ref="F42:F43"/>
    <mergeCell ref="A44:F44"/>
    <mergeCell ref="A46:A47"/>
    <mergeCell ref="E46:E47"/>
    <mergeCell ref="F46:F47"/>
    <mergeCell ref="A52:A53"/>
    <mergeCell ref="E52:E53"/>
    <mergeCell ref="F52:F53"/>
    <mergeCell ref="A48:A49"/>
    <mergeCell ref="E48:E49"/>
    <mergeCell ref="F48:F49"/>
    <mergeCell ref="A50:A51"/>
    <mergeCell ref="E50:E51"/>
    <mergeCell ref="F50:F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Coordonnées</vt:lpstr>
      <vt:lpstr>V0 1002</vt:lpstr>
      <vt:lpstr>Carnets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Régnier</dc:creator>
  <cp:lastModifiedBy>Christophe Régnier</cp:lastModifiedBy>
  <cp:lastPrinted>2024-02-20T20:47:15Z</cp:lastPrinted>
  <dcterms:created xsi:type="dcterms:W3CDTF">2023-11-28T16:56:56Z</dcterms:created>
  <dcterms:modified xsi:type="dcterms:W3CDTF">2024-02-20T20:57:46Z</dcterms:modified>
</cp:coreProperties>
</file>